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755"/>
  </bookViews>
  <sheets>
    <sheet name="Sheet1" sheetId="1" r:id="rId1"/>
  </sheets>
  <definedNames>
    <definedName name="_xlnm.Print_Titles" localSheetId="0">Sheet1!$3:$5</definedName>
    <definedName name="_xlnm.Print_Area" localSheetId="0">Sheet1!$A$1:$C$1065</definedName>
  </definedNames>
  <calcPr calcId="144525"/>
</workbook>
</file>

<file path=xl/calcChain.xml><?xml version="1.0" encoding="utf-8"?>
<calcChain xmlns="http://schemas.openxmlformats.org/spreadsheetml/2006/main">
  <c r="C11" i="1" l="1"/>
  <c r="C44" i="1" s="1"/>
  <c r="C39" i="1" l="1"/>
  <c r="C130" i="1" l="1"/>
  <c r="C116" i="1" l="1"/>
  <c r="C120" i="1"/>
  <c r="C73" i="1"/>
  <c r="C74" i="1"/>
  <c r="B37" i="1" l="1"/>
  <c r="B32" i="1"/>
  <c r="C32" i="1"/>
  <c r="C270" i="1" l="1"/>
  <c r="C172" i="1"/>
  <c r="C168" i="1"/>
  <c r="C1036" i="1"/>
  <c r="C1037" i="1"/>
  <c r="C1011" i="1"/>
  <c r="C330" i="1"/>
  <c r="C659" i="1"/>
  <c r="C509" i="1"/>
  <c r="C813" i="1"/>
  <c r="C165" i="1"/>
  <c r="C179" i="1"/>
  <c r="C180" i="1"/>
  <c r="C81" i="1"/>
  <c r="C153" i="1"/>
  <c r="C187" i="1"/>
  <c r="C134" i="1"/>
  <c r="C647" i="1" l="1"/>
  <c r="C496" i="1"/>
  <c r="C803" i="1"/>
  <c r="C75" i="1"/>
  <c r="C692" i="1"/>
  <c r="C138" i="1" l="1"/>
  <c r="C63" i="1" s="1"/>
  <c r="B601" i="1"/>
  <c r="C70" i="1"/>
  <c r="C58" i="1"/>
  <c r="C118" i="1" l="1"/>
  <c r="B118" i="1"/>
  <c r="C99" i="1" l="1"/>
  <c r="B99" i="1"/>
  <c r="C98" i="1"/>
  <c r="B98" i="1"/>
  <c r="C77" i="1" l="1"/>
  <c r="B77" i="1"/>
  <c r="B81" i="1"/>
  <c r="B73" i="1" l="1"/>
  <c r="C969" i="1" l="1"/>
  <c r="C280" i="1" l="1"/>
  <c r="B50" i="1" l="1"/>
  <c r="C50" i="1"/>
  <c r="B49" i="1"/>
  <c r="C49" i="1"/>
  <c r="C55" i="1" l="1"/>
  <c r="B55" i="1"/>
  <c r="C56" i="1"/>
  <c r="B56" i="1"/>
  <c r="C97" i="1"/>
  <c r="B97" i="1"/>
  <c r="C600" i="1"/>
  <c r="B600" i="1"/>
  <c r="C596" i="1"/>
  <c r="C601" i="1" s="1"/>
  <c r="B596" i="1"/>
  <c r="C587" i="1"/>
  <c r="B587" i="1"/>
  <c r="C584" i="1"/>
  <c r="B584" i="1"/>
  <c r="C579" i="1"/>
  <c r="B579" i="1"/>
  <c r="C51" i="1" l="1"/>
  <c r="C122" i="1" s="1"/>
  <c r="C110" i="1"/>
  <c r="B110" i="1"/>
  <c r="C288" i="1"/>
  <c r="B288" i="1"/>
  <c r="C196" i="1"/>
  <c r="B196" i="1"/>
  <c r="C67" i="1"/>
  <c r="C104" i="1" l="1"/>
  <c r="C810" i="1" l="1"/>
  <c r="C255" i="1" l="1"/>
  <c r="C78" i="1" l="1"/>
  <c r="C76" i="1"/>
  <c r="C857" i="1" l="1"/>
  <c r="B113" i="1" l="1"/>
  <c r="B114" i="1"/>
  <c r="B115" i="1"/>
  <c r="B119" i="1"/>
  <c r="B121" i="1"/>
  <c r="B117" i="1"/>
  <c r="C111" i="1" l="1"/>
  <c r="C421" i="1"/>
  <c r="C115" i="1" l="1"/>
  <c r="C90" i="1" l="1"/>
  <c r="B90" i="1"/>
  <c r="B987" i="1" l="1"/>
  <c r="C61" i="1" l="1"/>
  <c r="B69" i="1" l="1"/>
  <c r="C69" i="1"/>
  <c r="C114" i="1" l="1"/>
  <c r="B101" i="1"/>
  <c r="C101" i="1"/>
  <c r="C117" i="1"/>
  <c r="B79" i="1"/>
  <c r="C79" i="1"/>
  <c r="B74" i="1" l="1"/>
  <c r="C121" i="1" l="1"/>
  <c r="B61" i="1" l="1"/>
  <c r="B62" i="1" l="1"/>
  <c r="B86" i="1"/>
  <c r="B87" i="1"/>
  <c r="B88" i="1"/>
  <c r="B89" i="1"/>
  <c r="B91" i="1"/>
  <c r="B92" i="1"/>
  <c r="B93" i="1"/>
  <c r="B94" i="1"/>
  <c r="B95" i="1"/>
  <c r="B96" i="1"/>
  <c r="B100" i="1"/>
  <c r="B102" i="1"/>
  <c r="B103" i="1"/>
  <c r="B105" i="1"/>
  <c r="B106" i="1"/>
  <c r="B107" i="1"/>
  <c r="B108" i="1"/>
  <c r="B109" i="1"/>
  <c r="B111" i="1"/>
  <c r="B65" i="1"/>
  <c r="B66" i="1"/>
  <c r="B67" i="1"/>
  <c r="B68" i="1"/>
  <c r="B70" i="1"/>
  <c r="B71" i="1"/>
  <c r="B72" i="1"/>
  <c r="B80" i="1"/>
  <c r="B82" i="1"/>
  <c r="B83" i="1"/>
  <c r="B84" i="1"/>
  <c r="B58" i="1"/>
  <c r="B59" i="1"/>
  <c r="B60" i="1"/>
  <c r="B63" i="1"/>
  <c r="B52" i="1"/>
  <c r="B53" i="1"/>
  <c r="B54" i="1"/>
  <c r="C53" i="1"/>
  <c r="C54" i="1"/>
  <c r="C93" i="1"/>
  <c r="B464" i="1" l="1"/>
  <c r="B421" i="1" l="1"/>
  <c r="C62" i="1" l="1"/>
  <c r="B560" i="1" l="1"/>
  <c r="C560" i="1"/>
  <c r="C767" i="1" l="1"/>
  <c r="C107" i="1" l="1"/>
  <c r="C105" i="1" l="1"/>
  <c r="C119" i="1" l="1"/>
  <c r="C95" i="1" l="1"/>
  <c r="C464" i="1" l="1"/>
  <c r="C222" i="1" l="1"/>
  <c r="C80" i="1" l="1"/>
  <c r="B939" i="1"/>
  <c r="C68" i="1" l="1"/>
  <c r="C108" i="1"/>
  <c r="C519" i="1" l="1"/>
  <c r="C103" i="1" l="1"/>
  <c r="C102" i="1"/>
  <c r="C106" i="1" l="1"/>
  <c r="C113" i="1" l="1"/>
  <c r="C109" i="1"/>
  <c r="C92" i="1"/>
  <c r="C100" i="1"/>
  <c r="C96" i="1" l="1"/>
  <c r="C94" i="1" l="1"/>
  <c r="C91" i="1"/>
  <c r="C89" i="1"/>
  <c r="C88" i="1"/>
  <c r="C87" i="1"/>
  <c r="C86" i="1"/>
  <c r="C84" i="1"/>
  <c r="C83" i="1"/>
  <c r="C82" i="1"/>
  <c r="C112" i="1" l="1"/>
  <c r="C72" i="1"/>
  <c r="C71" i="1"/>
  <c r="C66" i="1"/>
  <c r="C65" i="1"/>
  <c r="C60" i="1"/>
  <c r="C59" i="1"/>
  <c r="C52" i="1"/>
  <c r="C64" i="1" l="1"/>
  <c r="B1062" i="1"/>
  <c r="B1058" i="1"/>
  <c r="B1051" i="1"/>
  <c r="B1049" i="1"/>
  <c r="B1044" i="1"/>
  <c r="B1033" i="1"/>
  <c r="B1019" i="1"/>
  <c r="B1004" i="1"/>
  <c r="B1001" i="1"/>
  <c r="B994" i="1"/>
  <c r="B983" i="1"/>
  <c r="B976" i="1"/>
  <c r="B974" i="1"/>
  <c r="B969" i="1"/>
  <c r="B963" i="1"/>
  <c r="B959" i="1"/>
  <c r="B952" i="1"/>
  <c r="B950" i="1"/>
  <c r="B945" i="1"/>
  <c r="B935" i="1"/>
  <c r="B928" i="1"/>
  <c r="C935" i="1"/>
  <c r="C939" i="1"/>
  <c r="B926" i="1"/>
  <c r="B920" i="1"/>
  <c r="B913" i="1"/>
  <c r="B903" i="1"/>
  <c r="B892" i="1"/>
  <c r="B890" i="1"/>
  <c r="B885" i="1"/>
  <c r="B877" i="1"/>
  <c r="B873" i="1"/>
  <c r="B864" i="1"/>
  <c r="B862" i="1"/>
  <c r="B857" i="1"/>
  <c r="B850" i="1"/>
  <c r="B844" i="1"/>
  <c r="B835" i="1"/>
  <c r="B832" i="1"/>
  <c r="B827" i="1"/>
  <c r="B821" i="1"/>
  <c r="B810" i="1"/>
  <c r="B798" i="1"/>
  <c r="B795" i="1"/>
  <c r="B789" i="1"/>
  <c r="B783" i="1"/>
  <c r="B778" i="1"/>
  <c r="B769" i="1"/>
  <c r="B767" i="1"/>
  <c r="B762" i="1"/>
  <c r="B756" i="1"/>
  <c r="B751" i="1"/>
  <c r="B742" i="1"/>
  <c r="B739" i="1"/>
  <c r="B734" i="1"/>
  <c r="B727" i="1"/>
  <c r="B723" i="1"/>
  <c r="B714" i="1"/>
  <c r="B711" i="1"/>
  <c r="B706" i="1"/>
  <c r="B699" i="1"/>
  <c r="B694" i="1"/>
  <c r="B685" i="1"/>
  <c r="B682" i="1"/>
  <c r="B677" i="1"/>
  <c r="B670" i="1"/>
  <c r="B655" i="1"/>
  <c r="B642" i="1"/>
  <c r="B639" i="1"/>
  <c r="B634" i="1"/>
  <c r="B628" i="1"/>
  <c r="B624" i="1"/>
  <c r="B615" i="1"/>
  <c r="B612" i="1"/>
  <c r="B607" i="1"/>
  <c r="B573" i="1"/>
  <c r="B569" i="1"/>
  <c r="B557" i="1"/>
  <c r="B552" i="1"/>
  <c r="B546" i="1"/>
  <c r="B542" i="1"/>
  <c r="B533" i="1"/>
  <c r="B530" i="1"/>
  <c r="B525" i="1"/>
  <c r="B519" i="1"/>
  <c r="B505" i="1"/>
  <c r="B492" i="1"/>
  <c r="B489" i="1"/>
  <c r="B483" i="1"/>
  <c r="B477" i="1"/>
  <c r="B473" i="1"/>
  <c r="B461" i="1"/>
  <c r="B455" i="1"/>
  <c r="B449" i="1"/>
  <c r="B443" i="1"/>
  <c r="B434" i="1"/>
  <c r="B915" i="1" l="1"/>
  <c r="B478" i="1"/>
  <c r="B1038" i="1"/>
  <c r="B851" i="1"/>
  <c r="B547" i="1"/>
  <c r="B784" i="1"/>
  <c r="B988" i="1"/>
  <c r="B629" i="1"/>
  <c r="B757" i="1"/>
  <c r="B940" i="1"/>
  <c r="B574" i="1"/>
  <c r="B700" i="1"/>
  <c r="B520" i="1"/>
  <c r="B728" i="1"/>
  <c r="B878" i="1"/>
  <c r="B822" i="1"/>
  <c r="B671" i="1"/>
  <c r="B964" i="1"/>
  <c r="B1063" i="1"/>
  <c r="B431" i="1"/>
  <c r="B427" i="1"/>
  <c r="B416" i="1"/>
  <c r="B407" i="1"/>
  <c r="B404" i="1"/>
  <c r="B399" i="1"/>
  <c r="B393" i="1"/>
  <c r="B389" i="1"/>
  <c r="B380" i="1"/>
  <c r="B378" i="1"/>
  <c r="B373" i="1"/>
  <c r="B367" i="1"/>
  <c r="B362" i="1"/>
  <c r="B353" i="1"/>
  <c r="B350" i="1"/>
  <c r="B345" i="1"/>
  <c r="B339" i="1"/>
  <c r="B326" i="1"/>
  <c r="B315" i="1"/>
  <c r="B312" i="1"/>
  <c r="B307" i="1"/>
  <c r="B301" i="1"/>
  <c r="B297" i="1"/>
  <c r="B285" i="1"/>
  <c r="B280" i="1"/>
  <c r="B274" i="1"/>
  <c r="B267" i="1"/>
  <c r="B258" i="1"/>
  <c r="B255" i="1"/>
  <c r="B250" i="1"/>
  <c r="B244" i="1"/>
  <c r="B239" i="1"/>
  <c r="B229" i="1"/>
  <c r="B227" i="1"/>
  <c r="B222" i="1"/>
  <c r="B216" i="1"/>
  <c r="B212" i="1"/>
  <c r="B203" i="1"/>
  <c r="B201" i="1"/>
  <c r="B185" i="1"/>
  <c r="B161" i="1"/>
  <c r="B145" i="1"/>
  <c r="B139" i="1"/>
  <c r="B131" i="1"/>
  <c r="B112" i="1"/>
  <c r="B85" i="1"/>
  <c r="B64" i="1"/>
  <c r="B57" i="1"/>
  <c r="B51" i="1"/>
  <c r="B30" i="1"/>
  <c r="B21" i="1"/>
  <c r="B15" i="1"/>
  <c r="B122" i="1" l="1"/>
  <c r="B191" i="1"/>
  <c r="B26" i="1"/>
  <c r="B11" i="1" s="1"/>
  <c r="B44" i="1" s="1"/>
  <c r="B340" i="1"/>
  <c r="B245" i="1"/>
  <c r="B217" i="1"/>
  <c r="B450" i="1"/>
  <c r="B302" i="1"/>
  <c r="B394" i="1"/>
  <c r="B1064" i="1"/>
  <c r="B422" i="1"/>
  <c r="B275" i="1"/>
  <c r="B368" i="1"/>
  <c r="C15" i="1"/>
  <c r="B879" i="1" l="1"/>
  <c r="B1065" i="1" s="1"/>
  <c r="C739" i="1" l="1"/>
  <c r="C21" i="1" l="1"/>
  <c r="C26" i="1" s="1"/>
  <c r="C339" i="1" l="1"/>
  <c r="C185" i="1" l="1"/>
  <c r="C161" i="1"/>
  <c r="C145" i="1"/>
  <c r="C139" i="1"/>
  <c r="C85" i="1" l="1"/>
  <c r="C987" i="1"/>
  <c r="C983" i="1"/>
  <c r="C976" i="1"/>
  <c r="C974" i="1"/>
  <c r="C1062" i="1"/>
  <c r="C1058" i="1"/>
  <c r="C1051" i="1"/>
  <c r="C1049" i="1"/>
  <c r="C1044" i="1"/>
  <c r="C988" i="1" l="1"/>
  <c r="C1063" i="1"/>
  <c r="C963" i="1" l="1"/>
  <c r="C959" i="1"/>
  <c r="C952" i="1"/>
  <c r="C950" i="1"/>
  <c r="C945" i="1"/>
  <c r="C964" i="1" l="1"/>
  <c r="C926" i="1"/>
  <c r="C928" i="1"/>
  <c r="C920" i="1"/>
  <c r="C940" i="1" l="1"/>
  <c r="C1004" i="1"/>
  <c r="C1033" i="1" l="1"/>
  <c r="C1019" i="1"/>
  <c r="C1001" i="1"/>
  <c r="C994" i="1"/>
  <c r="C1038" i="1" l="1"/>
  <c r="C903" i="1"/>
  <c r="C913" i="1"/>
  <c r="C892" i="1"/>
  <c r="C890" i="1"/>
  <c r="C885" i="1"/>
  <c r="C783" i="1"/>
  <c r="C778" i="1"/>
  <c r="C769" i="1"/>
  <c r="C762" i="1"/>
  <c r="C615" i="1"/>
  <c r="C628" i="1"/>
  <c r="C624" i="1"/>
  <c r="C612" i="1"/>
  <c r="C607" i="1"/>
  <c r="C477" i="1"/>
  <c r="C473" i="1"/>
  <c r="C461" i="1"/>
  <c r="C455" i="1"/>
  <c r="C915" i="1" l="1"/>
  <c r="C478" i="1"/>
  <c r="C1064" i="1"/>
  <c r="C784" i="1"/>
  <c r="C629" i="1"/>
  <c r="C434" i="1" l="1"/>
  <c r="C449" i="1"/>
  <c r="C443" i="1"/>
  <c r="C431" i="1"/>
  <c r="C427" i="1"/>
  <c r="C407" i="1"/>
  <c r="C416" i="1"/>
  <c r="C404" i="1"/>
  <c r="C399" i="1"/>
  <c r="C573" i="1"/>
  <c r="C569" i="1"/>
  <c r="C557" i="1"/>
  <c r="C552" i="1"/>
  <c r="C450" i="1" l="1"/>
  <c r="C422" i="1"/>
  <c r="C574" i="1"/>
  <c r="C877" i="1" l="1"/>
  <c r="C873" i="1"/>
  <c r="C864" i="1"/>
  <c r="C862" i="1"/>
  <c r="C878" i="1" l="1"/>
  <c r="C835" i="1" l="1"/>
  <c r="C850" i="1"/>
  <c r="C844" i="1"/>
  <c r="C832" i="1"/>
  <c r="C827" i="1"/>
  <c r="C851" i="1" l="1"/>
  <c r="C742" i="1" l="1"/>
  <c r="C756" i="1"/>
  <c r="C751" i="1"/>
  <c r="C734" i="1"/>
  <c r="C757" i="1" l="1"/>
  <c r="C301" i="1" l="1"/>
  <c r="C297" i="1"/>
  <c r="C285" i="1"/>
  <c r="C302" i="1" l="1"/>
  <c r="C258" i="1" l="1"/>
  <c r="C274" i="1"/>
  <c r="C267" i="1"/>
  <c r="C250" i="1"/>
  <c r="C714" i="1"/>
  <c r="C727" i="1"/>
  <c r="C723" i="1"/>
  <c r="C711" i="1"/>
  <c r="C706" i="1"/>
  <c r="C685" i="1"/>
  <c r="C699" i="1"/>
  <c r="C694" i="1"/>
  <c r="C682" i="1"/>
  <c r="C677" i="1"/>
  <c r="C533" i="1"/>
  <c r="C546" i="1"/>
  <c r="C542" i="1"/>
  <c r="C530" i="1"/>
  <c r="C525" i="1"/>
  <c r="C353" i="1"/>
  <c r="C367" i="1"/>
  <c r="C362" i="1"/>
  <c r="C350" i="1"/>
  <c r="C345" i="1"/>
  <c r="C393" i="1"/>
  <c r="C389" i="1"/>
  <c r="C378" i="1"/>
  <c r="C373" i="1"/>
  <c r="C229" i="1"/>
  <c r="C244" i="1"/>
  <c r="C239" i="1"/>
  <c r="C227" i="1"/>
  <c r="C275" i="1" l="1"/>
  <c r="C728" i="1"/>
  <c r="C700" i="1"/>
  <c r="C547" i="1"/>
  <c r="C368" i="1"/>
  <c r="C380" i="1"/>
  <c r="C394" i="1" s="1"/>
  <c r="C245" i="1"/>
  <c r="C216" i="1" l="1"/>
  <c r="C212" i="1"/>
  <c r="C203" i="1"/>
  <c r="C201" i="1"/>
  <c r="C217" i="1" l="1"/>
  <c r="C798" i="1" l="1"/>
  <c r="C821" i="1" l="1"/>
  <c r="C795" i="1"/>
  <c r="C789" i="1"/>
  <c r="C822" i="1" l="1"/>
  <c r="C505" i="1" l="1"/>
  <c r="C492" i="1"/>
  <c r="C489" i="1"/>
  <c r="C483" i="1"/>
  <c r="C670" i="1"/>
  <c r="C655" i="1"/>
  <c r="C520" i="1" l="1"/>
  <c r="C642" i="1"/>
  <c r="C639" i="1"/>
  <c r="C634" i="1"/>
  <c r="C307" i="1"/>
  <c r="C326" i="1"/>
  <c r="C671" i="1" l="1"/>
  <c r="C315" i="1" l="1"/>
  <c r="C312" i="1"/>
  <c r="C340" i="1" l="1"/>
  <c r="C57" i="1" l="1"/>
  <c r="C124" i="1" l="1"/>
  <c r="C131" i="1"/>
  <c r="C191" i="1" s="1"/>
  <c r="C879" i="1" s="1"/>
  <c r="C30" i="1" l="1"/>
  <c r="C37" i="1" s="1"/>
  <c r="C123" i="1" l="1"/>
  <c r="C125" i="1" s="1"/>
  <c r="C1065" i="1"/>
</calcChain>
</file>

<file path=xl/sharedStrings.xml><?xml version="1.0" encoding="utf-8"?>
<sst xmlns="http://schemas.openxmlformats.org/spreadsheetml/2006/main" count="1048" uniqueCount="212">
  <si>
    <r>
      <rPr>
        <b/>
        <sz val="8"/>
        <rFont val="Times New Roman"/>
        <family val="1"/>
        <charset val="204"/>
      </rPr>
      <t>Найменування показника</t>
    </r>
  </si>
  <si>
    <r>
      <rPr>
        <sz val="8"/>
        <rFont val="Times New Roman"/>
        <family val="1"/>
        <charset val="204"/>
      </rPr>
      <t>1</t>
    </r>
  </si>
  <si>
    <r>
      <rPr>
        <sz val="8"/>
        <rFont val="Times New Roman"/>
        <family val="1"/>
        <charset val="204"/>
      </rPr>
      <t>7</t>
    </r>
  </si>
  <si>
    <t>в тому числі за рахунок:</t>
  </si>
  <si>
    <t>Чистий дохід</t>
  </si>
  <si>
    <t>дохід від операційної оренди активів</t>
  </si>
  <si>
    <t>Заробітна плата</t>
  </si>
  <si>
    <t>Нарахування на оплату праці</t>
  </si>
  <si>
    <t>I. Формування фінансових результатів</t>
  </si>
  <si>
    <t xml:space="preserve">  - коштів  місцевих бюджетів :                 </t>
  </si>
  <si>
    <t>Жашківська ТГ:</t>
  </si>
  <si>
    <t>оплата праці</t>
  </si>
  <si>
    <t>нарахування на оплату праці</t>
  </si>
  <si>
    <t>теплопостачання</t>
  </si>
  <si>
    <t>водопостачання, водовідведення</t>
  </si>
  <si>
    <t>електроенергія</t>
  </si>
  <si>
    <t>тверде паливо</t>
  </si>
  <si>
    <t>Баштечківська ТГ:</t>
  </si>
  <si>
    <t>ВИДАТКИ</t>
  </si>
  <si>
    <t>ДОХОДИ</t>
  </si>
  <si>
    <t>будматеріали</t>
  </si>
  <si>
    <t>засоби індивідуального захисту</t>
  </si>
  <si>
    <t xml:space="preserve"> канцтовари</t>
  </si>
  <si>
    <t xml:space="preserve">бензин </t>
  </si>
  <si>
    <t>пожежний інвентар</t>
  </si>
  <si>
    <t xml:space="preserve">бланки </t>
  </si>
  <si>
    <t>періодичні видання</t>
  </si>
  <si>
    <t>вивезення сміття</t>
  </si>
  <si>
    <t>всього зарплати</t>
  </si>
  <si>
    <t>реактиви на лабораторiю</t>
  </si>
  <si>
    <t xml:space="preserve">медикаменти </t>
  </si>
  <si>
    <t>деззасоби</t>
  </si>
  <si>
    <t>всього медичних засобів</t>
  </si>
  <si>
    <t>"Туберкулін"  для щеплень</t>
  </si>
  <si>
    <t>миючі засоби</t>
  </si>
  <si>
    <t>всього матеріалів</t>
  </si>
  <si>
    <t>всього енергоносіїв</t>
  </si>
  <si>
    <t>послуги банку</t>
  </si>
  <si>
    <t>техогляд автомобіля</t>
  </si>
  <si>
    <t xml:space="preserve"> обслуговування програм</t>
  </si>
  <si>
    <t>дератизація приміщень</t>
  </si>
  <si>
    <t xml:space="preserve">повірка медобладнання </t>
  </si>
  <si>
    <t>заправка та ремонт комп'ютерного обладнання</t>
  </si>
  <si>
    <t xml:space="preserve">послуги  інтернет провайдера </t>
  </si>
  <si>
    <t>послуги зв'язку телеком</t>
  </si>
  <si>
    <t>навчання відповідальних осіб</t>
  </si>
  <si>
    <t>комп'ютерна техніка</t>
  </si>
  <si>
    <t>всього послуг</t>
  </si>
  <si>
    <t xml:space="preserve">Всього видатків по Центру </t>
  </si>
  <si>
    <t>АЗПСМ СОКОЛІВКА</t>
  </si>
  <si>
    <t>Поточні видатки, в тому числі:</t>
  </si>
  <si>
    <t>медикаменти  та медичні вироби</t>
  </si>
  <si>
    <t>обслуговування газового обладнання</t>
  </si>
  <si>
    <t xml:space="preserve"> обслуговування медичної програми Хелсі</t>
  </si>
  <si>
    <t>всього по АЗПСМ Соколівка</t>
  </si>
  <si>
    <t>АЗПСМ ПУГАЧІВКА</t>
  </si>
  <si>
    <t>всього по АЗПСМ Пугачівка</t>
  </si>
  <si>
    <t>АЗПСМ БУЗІВКА</t>
  </si>
  <si>
    <t>всього по АЗПСМ Бузівка</t>
  </si>
  <si>
    <t>ЛА ВОРОНЕ</t>
  </si>
  <si>
    <t>всього ПЗ Скибин</t>
  </si>
  <si>
    <t>всього ПЗ Литвинівка</t>
  </si>
  <si>
    <t>всього ПЗ Острожани</t>
  </si>
  <si>
    <t>всього ПЗ Конело-Хутори</t>
  </si>
  <si>
    <t>всього ПЗ Зелений Ріг</t>
  </si>
  <si>
    <t>всього ПЗ Житники</t>
  </si>
  <si>
    <t>всього ПЗ Кривчунка</t>
  </si>
  <si>
    <t>всього ПЗ Леміщиха</t>
  </si>
  <si>
    <t>всього ПЗ Тетерівка</t>
  </si>
  <si>
    <t>всього ПЗ Олександрівка</t>
  </si>
  <si>
    <t>всього ПЗ Сорокотяга</t>
  </si>
  <si>
    <t>всього ПЗ Хижня</t>
  </si>
  <si>
    <t xml:space="preserve">  - коштів від медичного обслуговування населення за договорами з Національною службою здоров’я України          </t>
  </si>
  <si>
    <t>Всього Жашківська ТГ</t>
  </si>
  <si>
    <t>АЗПСМ Баштечки</t>
  </si>
  <si>
    <t>всього по АЗПСМ Баштечки</t>
  </si>
  <si>
    <t>АЗПСМ Тинівка</t>
  </si>
  <si>
    <t>всього по АЗПСМ Тинівка</t>
  </si>
  <si>
    <t>послуги інтернет провайдера</t>
  </si>
  <si>
    <t>всього ПЗ Нагірна</t>
  </si>
  <si>
    <t>всього ПЗ Охматів</t>
  </si>
  <si>
    <t>всього ПЗ Павлівка</t>
  </si>
  <si>
    <t>Всього Баштечківська ТГ</t>
  </si>
  <si>
    <t xml:space="preserve">разом видатків </t>
  </si>
  <si>
    <t>всього комунальних</t>
  </si>
  <si>
    <t>медикаменти та медичні вироби</t>
  </si>
  <si>
    <t>реактиви на лабораторію</t>
  </si>
  <si>
    <t>препарат для щеплень "Туберкулін"</t>
  </si>
  <si>
    <t>всього медикаментів</t>
  </si>
  <si>
    <t>будматеріали (для ремонту приміщень)</t>
  </si>
  <si>
    <t>обслуговування газового та пічного обладнання</t>
  </si>
  <si>
    <t xml:space="preserve">Комп'ютерне обладнання </t>
  </si>
  <si>
    <t>РАЗОМ Видатків</t>
  </si>
  <si>
    <t>Розшифровка видатків по підрозділах:</t>
  </si>
  <si>
    <t>МПТБ Скибин</t>
  </si>
  <si>
    <t>МПТБ Литвинівка</t>
  </si>
  <si>
    <t>господарчі товари</t>
  </si>
  <si>
    <t xml:space="preserve">господарчі товари  </t>
  </si>
  <si>
    <t>запчастини</t>
  </si>
  <si>
    <t>протипожежні заходи</t>
  </si>
  <si>
    <t>медичні вироби</t>
  </si>
  <si>
    <t xml:space="preserve">медикаменти та медичні вироби </t>
  </si>
  <si>
    <t>бензин</t>
  </si>
  <si>
    <t>всього по ЛА Вороне</t>
  </si>
  <si>
    <t>протипожежний інвентар</t>
  </si>
  <si>
    <t xml:space="preserve">реактиви </t>
  </si>
  <si>
    <t>утилізація відходів</t>
  </si>
  <si>
    <t>медичне обладнання</t>
  </si>
  <si>
    <t>послуги телемедицини</t>
  </si>
  <si>
    <t>медогляд  працівників</t>
  </si>
  <si>
    <t>медогляд працівників</t>
  </si>
  <si>
    <t>природний газ</t>
  </si>
  <si>
    <t>МПТБ Леміщиха</t>
  </si>
  <si>
    <t>МПТБ Тетерівка</t>
  </si>
  <si>
    <t>МПТБ Конело-Хутори</t>
  </si>
  <si>
    <t>МПТБ Острожани</t>
  </si>
  <si>
    <t>МПТБ  с.Конела</t>
  </si>
  <si>
    <t>МПТБ с.Безпечна</t>
  </si>
  <si>
    <t>МПТБ с.Конело-Попівка</t>
  </si>
  <si>
    <t>МПТБ Зелений Ріг</t>
  </si>
  <si>
    <t>МПТБ с.Марійка</t>
  </si>
  <si>
    <t>МПТБ с.Сабадаш</t>
  </si>
  <si>
    <t>МПТБ Житники</t>
  </si>
  <si>
    <t>МПТБ Кривчунка</t>
  </si>
  <si>
    <t>МПТБ Олександрівка</t>
  </si>
  <si>
    <t>МПТБ с.Шуляки</t>
  </si>
  <si>
    <t>МПТБ Сорокотяга</t>
  </si>
  <si>
    <t>МПТБ Хижня</t>
  </si>
  <si>
    <t>МПТБ Нагірна</t>
  </si>
  <si>
    <t>МПТБ Охматів</t>
  </si>
  <si>
    <t>МПТБ Королівка</t>
  </si>
  <si>
    <t>МПТБ Павлівка</t>
  </si>
  <si>
    <t>АЗПСМ  м.Жашків</t>
  </si>
  <si>
    <t>інші енергоносії</t>
  </si>
  <si>
    <t>всього ТГ Жашків</t>
  </si>
  <si>
    <t>всього ТГ Баштечки</t>
  </si>
  <si>
    <t>електротовари</t>
  </si>
  <si>
    <t xml:space="preserve">деззасоби </t>
  </si>
  <si>
    <t>ремонт автомобіля</t>
  </si>
  <si>
    <t>відрядження медпрацівників</t>
  </si>
  <si>
    <t>страхування автомобіля</t>
  </si>
  <si>
    <t>план</t>
  </si>
  <si>
    <t>факт</t>
  </si>
  <si>
    <t>всього ПЗ  с.Конела</t>
  </si>
  <si>
    <t>всього ПЗ  с.Безпечна</t>
  </si>
  <si>
    <t>всього ПЗ  с.Конело-Попівка</t>
  </si>
  <si>
    <t>всього ПЗ с.Марійка</t>
  </si>
  <si>
    <t>всього ПЗ  с.Сабадаш</t>
  </si>
  <si>
    <t>всього ПЗ  с.Шуляки</t>
  </si>
  <si>
    <t>всього ПЗ  с.Королівка</t>
  </si>
  <si>
    <t>централізовані поставки</t>
  </si>
  <si>
    <t>незалежна оцінка майна</t>
  </si>
  <si>
    <t>сантехніка</t>
  </si>
  <si>
    <t>залишок коштів на рахунках</t>
  </si>
  <si>
    <t>надходження від фонду соц.страхування</t>
  </si>
  <si>
    <t>обслуговування гемоаналізатора</t>
  </si>
  <si>
    <t>централізовані поставки (фактори згортання крові)</t>
  </si>
  <si>
    <t>гуманітарна допомога лікарські засоби</t>
  </si>
  <si>
    <t>кондиціонер</t>
  </si>
  <si>
    <t>жалюзі</t>
  </si>
  <si>
    <t>шини автомобільні</t>
  </si>
  <si>
    <t xml:space="preserve">благодійна допомога </t>
  </si>
  <si>
    <t xml:space="preserve">будматеріали </t>
  </si>
  <si>
    <t>матеріали на МПТБ</t>
  </si>
  <si>
    <t>капремонт покрівлі АЗПСМ Тинівка</t>
  </si>
  <si>
    <t xml:space="preserve">гуманітарна допомога </t>
  </si>
  <si>
    <t xml:space="preserve">бензин на косіння </t>
  </si>
  <si>
    <t>бензин на косіння</t>
  </si>
  <si>
    <t>шини</t>
  </si>
  <si>
    <t>капремонт покрівлі</t>
  </si>
  <si>
    <t>обслуговування та ремонт гемоаналізатора</t>
  </si>
  <si>
    <t>юридичні послуги</t>
  </si>
  <si>
    <t xml:space="preserve">бензин на косіння та доїзд </t>
  </si>
  <si>
    <t>бензин на косіння та доїзд</t>
  </si>
  <si>
    <t>гуманарна допомога лікарські засоби</t>
  </si>
  <si>
    <t xml:space="preserve">ремонт медобладнання </t>
  </si>
  <si>
    <t>заміна лічильника</t>
  </si>
  <si>
    <t>капремонт фасаду</t>
  </si>
  <si>
    <t>капремонт фасаду Тинівка</t>
  </si>
  <si>
    <t>послуги (крім комунальних)</t>
  </si>
  <si>
    <t>генератор</t>
  </si>
  <si>
    <t>генератори</t>
  </si>
  <si>
    <t>електролічильник</t>
  </si>
  <si>
    <t>відрядження працівників</t>
  </si>
  <si>
    <t>інженерно-геологічні вишукування</t>
  </si>
  <si>
    <t xml:space="preserve">обстеження технічного  стану будівлі </t>
  </si>
  <si>
    <t>РОЗШИФРОВКА ДО  ВИКОНАННЯ ФІНАНСОВОГО ПЛАНУ ПІДПРИЄМСТВА за 1 квартал 2026 р.</t>
  </si>
  <si>
    <t>послуги(крім комунальних)</t>
  </si>
  <si>
    <t>МПТБ с.Вільшанка</t>
  </si>
  <si>
    <t>вікна металопластикові</t>
  </si>
  <si>
    <t>бензин , дизпаливо</t>
  </si>
  <si>
    <t>бензин, дизпаливо</t>
  </si>
  <si>
    <t>ПММ на перевезення лікарів до МПТБ</t>
  </si>
  <si>
    <t>бензин на косіння  та доїзд</t>
  </si>
  <si>
    <t>гуманітарна допомога</t>
  </si>
  <si>
    <t xml:space="preserve">котел твердопаливний </t>
  </si>
  <si>
    <t>котел твердопаливний</t>
  </si>
  <si>
    <t>брендування автомобіля</t>
  </si>
  <si>
    <t>атестація робочих місць</t>
  </si>
  <si>
    <t>меблі медичні</t>
  </si>
  <si>
    <t>матеріали (котли твердопаливні)</t>
  </si>
  <si>
    <t>Меблі медичні</t>
  </si>
  <si>
    <t>ПММ на перевезення  до МПТБ</t>
  </si>
  <si>
    <t>бензин на генератор</t>
  </si>
  <si>
    <t xml:space="preserve">кондиціонер </t>
  </si>
  <si>
    <t>вікна, двері пластикові</t>
  </si>
  <si>
    <t>вікна, двері металопластикові</t>
  </si>
  <si>
    <t>столик і стільці дитячі</t>
  </si>
  <si>
    <t>капремонт вимощення</t>
  </si>
  <si>
    <t>дрова</t>
  </si>
  <si>
    <t>капремонт вимощення Тинівка</t>
  </si>
  <si>
    <t>надходження від програми скринінг 40+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</si>
</sst>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0" fillId="0" borderId="0"/>
    <xf numFmtId="0" fontId="12" fillId="0" borderId="0"/>
    <xf numFmtId="0" fontId="1" fillId="0" borderId="0"/>
  </cellStyleXfs>
  <cellXfs count="163">
    <xf numFmtId="0" fontId="0" fillId="0" borderId="0" xfId="0"/>
    <xf numFmtId="0" fontId="0" fillId="0" borderId="0" xfId="0" applyBorder="1"/>
    <xf numFmtId="0" fontId="7" fillId="0" borderId="0" xfId="0" applyFont="1"/>
    <xf numFmtId="0" fontId="0" fillId="0" borderId="0" xfId="0" applyBorder="1" applyAlignment="1">
      <alignment horizontal="left" wrapText="1"/>
    </xf>
    <xf numFmtId="0" fontId="9" fillId="0" borderId="0" xfId="0" applyFont="1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9" fillId="0" borderId="1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center" vertical="top"/>
    </xf>
    <xf numFmtId="16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/>
    <xf numFmtId="0" fontId="8" fillId="0" borderId="0" xfId="0" applyFont="1"/>
    <xf numFmtId="164" fontId="8" fillId="0" borderId="1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11" fillId="0" borderId="2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center" vertical="top"/>
    </xf>
    <xf numFmtId="0" fontId="11" fillId="0" borderId="0" xfId="0" applyFont="1"/>
    <xf numFmtId="165" fontId="11" fillId="0" borderId="1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left" wrapText="1"/>
    </xf>
    <xf numFmtId="164" fontId="11" fillId="2" borderId="1" xfId="0" applyNumberFormat="1" applyFont="1" applyFill="1" applyBorder="1" applyAlignment="1">
      <alignment horizontal="center" vertical="top"/>
    </xf>
    <xf numFmtId="0" fontId="11" fillId="2" borderId="0" xfId="0" applyFont="1" applyFill="1"/>
    <xf numFmtId="0" fontId="8" fillId="2" borderId="2" xfId="0" applyFont="1" applyFill="1" applyBorder="1" applyAlignment="1">
      <alignment vertical="center" wrapText="1"/>
    </xf>
    <xf numFmtId="0" fontId="8" fillId="2" borderId="0" xfId="0" applyFont="1" applyFill="1"/>
    <xf numFmtId="164" fontId="8" fillId="3" borderId="1" xfId="0" applyNumberFormat="1" applyFont="1" applyFill="1" applyBorder="1" applyAlignment="1">
      <alignment horizontal="center" vertical="top"/>
    </xf>
    <xf numFmtId="2" fontId="7" fillId="3" borderId="0" xfId="0" applyNumberFormat="1" applyFont="1" applyFill="1"/>
    <xf numFmtId="0" fontId="7" fillId="3" borderId="0" xfId="0" applyFont="1" applyFill="1"/>
    <xf numFmtId="0" fontId="7" fillId="4" borderId="5" xfId="0" applyFont="1" applyFill="1" applyBorder="1" applyAlignment="1">
      <alignment horizontal="left" wrapText="1"/>
    </xf>
    <xf numFmtId="164" fontId="8" fillId="4" borderId="1" xfId="0" applyNumberFormat="1" applyFont="1" applyFill="1" applyBorder="1" applyAlignment="1">
      <alignment horizontal="center" vertical="top"/>
    </xf>
    <xf numFmtId="2" fontId="7" fillId="4" borderId="0" xfId="0" applyNumberFormat="1" applyFont="1" applyFill="1"/>
    <xf numFmtId="0" fontId="7" fillId="4" borderId="0" xfId="0" applyFont="1" applyFill="1"/>
    <xf numFmtId="2" fontId="11" fillId="4" borderId="0" xfId="0" applyNumberFormat="1" applyFont="1" applyFill="1"/>
    <xf numFmtId="0" fontId="11" fillId="4" borderId="0" xfId="0" applyFont="1" applyFill="1"/>
    <xf numFmtId="0" fontId="11" fillId="4" borderId="1" xfId="0" applyFont="1" applyFill="1" applyBorder="1" applyAlignment="1">
      <alignment horizontal="center" wrapText="1"/>
    </xf>
    <xf numFmtId="2" fontId="11" fillId="4" borderId="1" xfId="0" applyNumberFormat="1" applyFont="1" applyFill="1" applyBorder="1"/>
    <xf numFmtId="0" fontId="11" fillId="4" borderId="1" xfId="0" applyFont="1" applyFill="1" applyBorder="1"/>
    <xf numFmtId="0" fontId="9" fillId="4" borderId="1" xfId="0" applyFont="1" applyFill="1" applyBorder="1" applyAlignment="1">
      <alignment horizontal="left" wrapText="1"/>
    </xf>
    <xf numFmtId="2" fontId="9" fillId="4" borderId="1" xfId="0" applyNumberFormat="1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165" fontId="9" fillId="4" borderId="1" xfId="0" applyNumberFormat="1" applyFont="1" applyFill="1" applyBorder="1" applyAlignment="1">
      <alignment horizontal="center" wrapText="1"/>
    </xf>
    <xf numFmtId="2" fontId="11" fillId="0" borderId="0" xfId="0" applyNumberFormat="1" applyFont="1"/>
    <xf numFmtId="0" fontId="8" fillId="0" borderId="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0" xfId="0" applyFont="1" applyFill="1"/>
    <xf numFmtId="0" fontId="7" fillId="0" borderId="2" xfId="0" applyFont="1" applyBorder="1" applyAlignment="1">
      <alignment vertical="center" wrapText="1"/>
    </xf>
    <xf numFmtId="0" fontId="8" fillId="3" borderId="2" xfId="0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164" fontId="8" fillId="5" borderId="1" xfId="0" applyNumberFormat="1" applyFont="1" applyFill="1" applyBorder="1" applyAlignment="1">
      <alignment horizontal="center" vertical="top"/>
    </xf>
    <xf numFmtId="0" fontId="7" fillId="5" borderId="0" xfId="0" applyFont="1" applyFill="1"/>
    <xf numFmtId="2" fontId="9" fillId="4" borderId="1" xfId="0" applyNumberFormat="1" applyFont="1" applyFill="1" applyBorder="1"/>
    <xf numFmtId="0" fontId="9" fillId="4" borderId="1" xfId="0" applyFont="1" applyFill="1" applyBorder="1"/>
    <xf numFmtId="0" fontId="9" fillId="0" borderId="2" xfId="0" applyFont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wrapText="1"/>
    </xf>
    <xf numFmtId="164" fontId="9" fillId="4" borderId="7" xfId="0" applyNumberFormat="1" applyFont="1" applyFill="1" applyBorder="1" applyAlignment="1">
      <alignment horizontal="center" vertical="top"/>
    </xf>
    <xf numFmtId="164" fontId="9" fillId="4" borderId="1" xfId="0" applyNumberFormat="1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left" wrapText="1"/>
    </xf>
    <xf numFmtId="164" fontId="11" fillId="4" borderId="1" xfId="0" applyNumberFormat="1" applyFont="1" applyFill="1" applyBorder="1" applyAlignment="1">
      <alignment horizontal="center" vertical="top"/>
    </xf>
    <xf numFmtId="2" fontId="9" fillId="4" borderId="0" xfId="0" applyNumberFormat="1" applyFont="1" applyFill="1"/>
    <xf numFmtId="0" fontId="9" fillId="4" borderId="0" xfId="0" applyFont="1" applyFill="1"/>
    <xf numFmtId="0" fontId="9" fillId="0" borderId="5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164" fontId="8" fillId="4" borderId="4" xfId="0" applyNumberFormat="1" applyFont="1" applyFill="1" applyBorder="1" applyAlignment="1">
      <alignment horizontal="center" vertical="top"/>
    </xf>
    <xf numFmtId="0" fontId="8" fillId="4" borderId="0" xfId="0" applyFont="1" applyFill="1"/>
    <xf numFmtId="0" fontId="11" fillId="2" borderId="1" xfId="0" applyFont="1" applyFill="1" applyBorder="1" applyAlignment="1">
      <alignment horizontal="left" wrapText="1"/>
    </xf>
    <xf numFmtId="165" fontId="11" fillId="2" borderId="1" xfId="0" applyNumberFormat="1" applyFont="1" applyFill="1" applyBorder="1" applyAlignment="1">
      <alignment horizontal="center" wrapText="1"/>
    </xf>
    <xf numFmtId="2" fontId="11" fillId="2" borderId="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 wrapText="1"/>
    </xf>
    <xf numFmtId="2" fontId="9" fillId="2" borderId="0" xfId="0" applyNumberFormat="1" applyFont="1" applyFill="1"/>
    <xf numFmtId="0" fontId="9" fillId="2" borderId="0" xfId="0" applyFont="1" applyFill="1"/>
    <xf numFmtId="0" fontId="11" fillId="3" borderId="5" xfId="0" applyFont="1" applyFill="1" applyBorder="1" applyAlignment="1">
      <alignment horizontal="left" wrapText="1"/>
    </xf>
    <xf numFmtId="164" fontId="11" fillId="3" borderId="1" xfId="0" applyNumberFormat="1" applyFont="1" applyFill="1" applyBorder="1" applyAlignment="1">
      <alignment horizontal="center" vertical="top"/>
    </xf>
    <xf numFmtId="2" fontId="11" fillId="3" borderId="0" xfId="0" applyNumberFormat="1" applyFont="1" applyFill="1"/>
    <xf numFmtId="0" fontId="11" fillId="3" borderId="0" xfId="0" applyFont="1" applyFill="1"/>
    <xf numFmtId="0" fontId="7" fillId="4" borderId="2" xfId="0" applyFont="1" applyFill="1" applyBorder="1" applyAlignment="1">
      <alignment horizontal="left" wrapText="1"/>
    </xf>
    <xf numFmtId="164" fontId="7" fillId="4" borderId="1" xfId="0" applyNumberFormat="1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2" borderId="0" xfId="0" applyFont="1" applyFill="1"/>
    <xf numFmtId="0" fontId="8" fillId="0" borderId="2" xfId="0" applyFont="1" applyBorder="1" applyAlignment="1">
      <alignment horizontal="left" wrapText="1"/>
    </xf>
    <xf numFmtId="164" fontId="9" fillId="0" borderId="0" xfId="0" applyNumberFormat="1" applyFont="1"/>
    <xf numFmtId="164" fontId="11" fillId="0" borderId="0" xfId="0" applyNumberFormat="1" applyFont="1"/>
    <xf numFmtId="165" fontId="4" fillId="0" borderId="8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11" fillId="0" borderId="8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165" fontId="8" fillId="3" borderId="8" xfId="0" applyNumberFormat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4" borderId="4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/>
    </xf>
    <xf numFmtId="165" fontId="7" fillId="4" borderId="8" xfId="0" applyNumberFormat="1" applyFont="1" applyFill="1" applyBorder="1" applyAlignment="1">
      <alignment horizontal="center" vertical="center" wrapText="1"/>
    </xf>
    <xf numFmtId="165" fontId="8" fillId="4" borderId="8" xfId="0" applyNumberFormat="1" applyFont="1" applyFill="1" applyBorder="1" applyAlignment="1">
      <alignment horizontal="center" vertical="center" wrapText="1"/>
    </xf>
    <xf numFmtId="165" fontId="8" fillId="4" borderId="4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left" wrapText="1"/>
    </xf>
    <xf numFmtId="164" fontId="11" fillId="4" borderId="4" xfId="0" applyNumberFormat="1" applyFont="1" applyFill="1" applyBorder="1" applyAlignment="1">
      <alignment horizontal="center" vertical="top"/>
    </xf>
    <xf numFmtId="164" fontId="8" fillId="4" borderId="8" xfId="0" applyNumberFormat="1" applyFont="1" applyFill="1" applyBorder="1" applyAlignment="1">
      <alignment horizontal="center" vertical="top"/>
    </xf>
    <xf numFmtId="164" fontId="7" fillId="4" borderId="8" xfId="0" applyNumberFormat="1" applyFont="1" applyFill="1" applyBorder="1" applyAlignment="1">
      <alignment horizontal="center" vertical="top"/>
    </xf>
    <xf numFmtId="0" fontId="7" fillId="4" borderId="0" xfId="0" applyFont="1" applyFill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top"/>
    </xf>
    <xf numFmtId="165" fontId="7" fillId="4" borderId="0" xfId="0" applyNumberFormat="1" applyFont="1" applyFill="1" applyAlignment="1">
      <alignment horizontal="center"/>
    </xf>
    <xf numFmtId="165" fontId="9" fillId="4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wrapText="1"/>
    </xf>
    <xf numFmtId="165" fontId="8" fillId="4" borderId="1" xfId="0" applyNumberFormat="1" applyFont="1" applyFill="1" applyBorder="1" applyAlignment="1">
      <alignment horizontal="center" vertical="center" wrapText="1"/>
    </xf>
    <xf numFmtId="164" fontId="9" fillId="4" borderId="5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8"/>
  <sheetViews>
    <sheetView tabSelected="1" view="pageBreakPreview" topLeftCell="A12" zoomScale="148" zoomScaleNormal="148" zoomScaleSheetLayoutView="148" workbookViewId="0">
      <selection activeCell="C12" sqref="C12"/>
    </sheetView>
  </sheetViews>
  <sheetFormatPr defaultRowHeight="12.75" x14ac:dyDescent="0.2"/>
  <cols>
    <col min="1" max="1" width="46.42578125" style="10" customWidth="1"/>
    <col min="2" max="2" width="16.28515625" style="121" customWidth="1"/>
    <col min="3" max="3" width="19.5703125" style="23" customWidth="1"/>
    <col min="4" max="4" width="12" bestFit="1" customWidth="1"/>
    <col min="5" max="5" width="11.42578125" bestFit="1" customWidth="1"/>
    <col min="6" max="6" width="11.5703125" customWidth="1"/>
    <col min="7" max="7" width="10.7109375" customWidth="1"/>
    <col min="8" max="8" width="11.140625" customWidth="1"/>
    <col min="9" max="9" width="12.85546875" bestFit="1" customWidth="1"/>
  </cols>
  <sheetData>
    <row r="1" spans="1:9" x14ac:dyDescent="0.2">
      <c r="A1" s="154"/>
      <c r="B1" s="154"/>
      <c r="C1" s="154"/>
    </row>
    <row r="2" spans="1:9" ht="27.75" customHeight="1" x14ac:dyDescent="0.2">
      <c r="A2" s="155" t="s">
        <v>186</v>
      </c>
      <c r="B2" s="156"/>
      <c r="C2" s="156"/>
    </row>
    <row r="3" spans="1:9" ht="12.75" customHeight="1" x14ac:dyDescent="0.2">
      <c r="A3" s="147" t="s">
        <v>0</v>
      </c>
      <c r="B3" s="104"/>
      <c r="C3" s="130"/>
    </row>
    <row r="4" spans="1:9" ht="31.5" customHeight="1" x14ac:dyDescent="0.2">
      <c r="A4" s="147"/>
      <c r="B4" s="104" t="s">
        <v>141</v>
      </c>
      <c r="C4" s="122" t="s">
        <v>142</v>
      </c>
    </row>
    <row r="5" spans="1:9" x14ac:dyDescent="0.2">
      <c r="A5" s="12" t="s">
        <v>1</v>
      </c>
      <c r="B5" s="105"/>
      <c r="C5" s="15" t="s">
        <v>2</v>
      </c>
    </row>
    <row r="6" spans="1:9" s="2" customFormat="1" x14ac:dyDescent="0.2">
      <c r="A6" s="142" t="s">
        <v>8</v>
      </c>
      <c r="B6" s="143"/>
      <c r="C6" s="144"/>
    </row>
    <row r="7" spans="1:9" s="2" customFormat="1" ht="13.5" x14ac:dyDescent="0.25">
      <c r="A7" s="145" t="s">
        <v>19</v>
      </c>
      <c r="B7" s="146"/>
      <c r="C7" s="146"/>
    </row>
    <row r="8" spans="1:9" s="2" customFormat="1" x14ac:dyDescent="0.2">
      <c r="A8" s="13" t="s">
        <v>3</v>
      </c>
      <c r="B8" s="106"/>
      <c r="C8" s="20"/>
    </row>
    <row r="9" spans="1:9" s="33" customFormat="1" x14ac:dyDescent="0.2">
      <c r="A9" s="101" t="s">
        <v>153</v>
      </c>
      <c r="B9" s="99">
        <v>400000</v>
      </c>
      <c r="C9" s="99">
        <v>742243.53</v>
      </c>
    </row>
    <row r="10" spans="1:9" s="2" customFormat="1" ht="39.75" customHeight="1" x14ac:dyDescent="0.2">
      <c r="A10" s="13" t="s">
        <v>72</v>
      </c>
      <c r="B10" s="106">
        <v>15491741.5</v>
      </c>
      <c r="C10" s="99">
        <v>13524025.41</v>
      </c>
    </row>
    <row r="11" spans="1:9" s="44" customFormat="1" x14ac:dyDescent="0.2">
      <c r="A11" s="43" t="s">
        <v>9</v>
      </c>
      <c r="B11" s="107">
        <f>B26+B37</f>
        <v>6678060.9500000002</v>
      </c>
      <c r="C11" s="107">
        <f>C26+C37</f>
        <v>6678060.9500000002</v>
      </c>
    </row>
    <row r="12" spans="1:9" s="4" customFormat="1" ht="13.5" x14ac:dyDescent="0.25">
      <c r="A12" s="36" t="s">
        <v>10</v>
      </c>
      <c r="B12" s="108"/>
      <c r="C12" s="18"/>
    </row>
    <row r="13" spans="1:9" s="4" customFormat="1" x14ac:dyDescent="0.2">
      <c r="A13" s="14" t="s">
        <v>11</v>
      </c>
      <c r="B13" s="109">
        <v>1967904</v>
      </c>
      <c r="C13" s="109">
        <v>1967904</v>
      </c>
      <c r="E13" s="102"/>
      <c r="F13" s="102"/>
      <c r="G13" s="102"/>
      <c r="H13" s="102"/>
    </row>
    <row r="14" spans="1:9" s="4" customFormat="1" x14ac:dyDescent="0.2">
      <c r="A14" s="14" t="s">
        <v>12</v>
      </c>
      <c r="B14" s="109">
        <v>471900</v>
      </c>
      <c r="C14" s="109">
        <v>471900</v>
      </c>
      <c r="E14" s="102"/>
      <c r="F14" s="102"/>
      <c r="G14" s="102"/>
      <c r="H14" s="102"/>
    </row>
    <row r="15" spans="1:9" s="38" customFormat="1" ht="13.5" x14ac:dyDescent="0.25">
      <c r="A15" s="36"/>
      <c r="B15" s="108">
        <f>SUM(B13:B14)</f>
        <v>2439804</v>
      </c>
      <c r="C15" s="37">
        <f>SUM(C13:C14)</f>
        <v>2439804</v>
      </c>
      <c r="E15" s="103"/>
      <c r="F15" s="103"/>
      <c r="G15" s="103"/>
      <c r="H15" s="103"/>
      <c r="I15" s="103"/>
    </row>
    <row r="16" spans="1:9" s="4" customFormat="1" x14ac:dyDescent="0.2">
      <c r="A16" s="14" t="s">
        <v>13</v>
      </c>
      <c r="B16" s="109">
        <v>195107.61</v>
      </c>
      <c r="C16" s="109">
        <v>195107.61</v>
      </c>
    </row>
    <row r="17" spans="1:3" s="4" customFormat="1" x14ac:dyDescent="0.2">
      <c r="A17" s="14" t="s">
        <v>14</v>
      </c>
      <c r="B17" s="109">
        <v>11900.25</v>
      </c>
      <c r="C17" s="109">
        <v>11900.25</v>
      </c>
    </row>
    <row r="18" spans="1:3" s="4" customFormat="1" x14ac:dyDescent="0.2">
      <c r="A18" s="14" t="s">
        <v>15</v>
      </c>
      <c r="B18" s="109">
        <v>234301.25</v>
      </c>
      <c r="C18" s="109">
        <v>234301.25</v>
      </c>
    </row>
    <row r="19" spans="1:3" s="4" customFormat="1" x14ac:dyDescent="0.2">
      <c r="A19" s="14" t="s">
        <v>111</v>
      </c>
      <c r="B19" s="109">
        <v>408326.17</v>
      </c>
      <c r="C19" s="109">
        <v>408326.17</v>
      </c>
    </row>
    <row r="20" spans="1:3" s="4" customFormat="1" x14ac:dyDescent="0.2">
      <c r="A20" s="14" t="s">
        <v>133</v>
      </c>
      <c r="B20" s="109">
        <v>8533.17</v>
      </c>
      <c r="C20" s="109">
        <v>8533.17</v>
      </c>
    </row>
    <row r="21" spans="1:3" s="38" customFormat="1" ht="13.5" x14ac:dyDescent="0.25">
      <c r="A21" s="36" t="s">
        <v>36</v>
      </c>
      <c r="B21" s="108">
        <f>SUM(B16:B20)</f>
        <v>858168.45000000007</v>
      </c>
      <c r="C21" s="37">
        <f>SUM(C16:C20)</f>
        <v>858168.45000000007</v>
      </c>
    </row>
    <row r="22" spans="1:3" s="38" customFormat="1" ht="13.5" x14ac:dyDescent="0.25">
      <c r="A22" s="36" t="s">
        <v>163</v>
      </c>
      <c r="B22" s="37">
        <v>141297.5</v>
      </c>
      <c r="C22" s="37">
        <v>141297.5</v>
      </c>
    </row>
    <row r="23" spans="1:3" s="38" customFormat="1" ht="13.5" x14ac:dyDescent="0.25">
      <c r="A23" s="36" t="s">
        <v>179</v>
      </c>
      <c r="B23" s="134">
        <v>27500</v>
      </c>
      <c r="C23" s="134">
        <v>27500</v>
      </c>
    </row>
    <row r="24" spans="1:3" s="38" customFormat="1" ht="13.5" x14ac:dyDescent="0.25">
      <c r="A24" s="36" t="s">
        <v>107</v>
      </c>
      <c r="B24" s="108">
        <v>1920500</v>
      </c>
      <c r="C24" s="108">
        <v>1920500</v>
      </c>
    </row>
    <row r="25" spans="1:3" s="38" customFormat="1" ht="13.5" x14ac:dyDescent="0.25">
      <c r="A25" s="36"/>
      <c r="B25" s="108"/>
      <c r="C25" s="108"/>
    </row>
    <row r="26" spans="1:3" s="42" customFormat="1" ht="13.5" x14ac:dyDescent="0.25">
      <c r="A26" s="40" t="s">
        <v>134</v>
      </c>
      <c r="B26" s="41">
        <f>B21+B15+B24+B22+B25+B23</f>
        <v>5387269.9500000002</v>
      </c>
      <c r="C26" s="41">
        <f>C21+C15+C24+C22+C25+C23</f>
        <v>5387269.9500000002</v>
      </c>
    </row>
    <row r="27" spans="1:3" s="38" customFormat="1" ht="13.5" x14ac:dyDescent="0.25">
      <c r="A27" s="36" t="s">
        <v>17</v>
      </c>
      <c r="B27" s="108"/>
      <c r="C27" s="39"/>
    </row>
    <row r="28" spans="1:3" s="4" customFormat="1" x14ac:dyDescent="0.2">
      <c r="A28" s="14" t="s">
        <v>11</v>
      </c>
      <c r="B28" s="109">
        <v>610295</v>
      </c>
      <c r="C28" s="109">
        <v>610295</v>
      </c>
    </row>
    <row r="29" spans="1:3" s="4" customFormat="1" x14ac:dyDescent="0.2">
      <c r="A29" s="14" t="s">
        <v>12</v>
      </c>
      <c r="B29" s="109">
        <v>134265</v>
      </c>
      <c r="C29" s="109">
        <v>134265</v>
      </c>
    </row>
    <row r="30" spans="1:3" s="38" customFormat="1" ht="13.5" x14ac:dyDescent="0.25">
      <c r="A30" s="36"/>
      <c r="B30" s="108">
        <f>SUM(B28:B29)</f>
        <v>744560</v>
      </c>
      <c r="C30" s="37">
        <f>SUM(C28:C29)</f>
        <v>744560</v>
      </c>
    </row>
    <row r="31" spans="1:3" s="38" customFormat="1" ht="13.5" x14ac:dyDescent="0.25">
      <c r="A31" s="36" t="s">
        <v>30</v>
      </c>
      <c r="B31" s="108">
        <v>113529</v>
      </c>
      <c r="C31" s="108">
        <v>113529</v>
      </c>
    </row>
    <row r="32" spans="1:3" s="38" customFormat="1" ht="13.5" x14ac:dyDescent="0.25">
      <c r="A32" s="36" t="s">
        <v>200</v>
      </c>
      <c r="B32" s="108">
        <f>290997-105680+35275</f>
        <v>220592</v>
      </c>
      <c r="C32" s="108">
        <f>290997-105680+35275</f>
        <v>220592</v>
      </c>
    </row>
    <row r="33" spans="1:4" s="38" customFormat="1" ht="13.5" x14ac:dyDescent="0.25">
      <c r="A33" s="36" t="s">
        <v>199</v>
      </c>
      <c r="B33" s="108">
        <v>105680</v>
      </c>
      <c r="C33" s="108">
        <v>105680</v>
      </c>
    </row>
    <row r="34" spans="1:4" s="4" customFormat="1" ht="13.5" x14ac:dyDescent="0.25">
      <c r="A34" s="36" t="s">
        <v>187</v>
      </c>
      <c r="B34" s="108">
        <v>46430</v>
      </c>
      <c r="C34" s="108">
        <v>46430</v>
      </c>
    </row>
    <row r="35" spans="1:4" s="4" customFormat="1" ht="13.5" x14ac:dyDescent="0.25">
      <c r="A35" s="36" t="s">
        <v>209</v>
      </c>
      <c r="B35" s="37">
        <v>60000</v>
      </c>
      <c r="C35" s="37">
        <v>60000</v>
      </c>
    </row>
    <row r="36" spans="1:4" s="4" customFormat="1" ht="13.5" x14ac:dyDescent="0.25">
      <c r="A36" s="36"/>
      <c r="B36" s="108"/>
      <c r="C36" s="108"/>
    </row>
    <row r="37" spans="1:4" s="42" customFormat="1" ht="13.5" x14ac:dyDescent="0.25">
      <c r="A37" s="40" t="s">
        <v>135</v>
      </c>
      <c r="B37" s="41">
        <f>B35+B30+B34+B31+B36+B32+B33</f>
        <v>1290791</v>
      </c>
      <c r="C37" s="41">
        <f>C35+C30+C34+C31+C36+C32+C33</f>
        <v>1290791</v>
      </c>
    </row>
    <row r="38" spans="1:4" s="42" customFormat="1" ht="13.5" x14ac:dyDescent="0.25">
      <c r="A38" s="40" t="s">
        <v>157</v>
      </c>
      <c r="B38" s="124">
        <v>0</v>
      </c>
      <c r="C38" s="41">
        <v>227300.52</v>
      </c>
    </row>
    <row r="39" spans="1:4" s="42" customFormat="1" ht="13.5" x14ac:dyDescent="0.25">
      <c r="A39" s="40" t="s">
        <v>150</v>
      </c>
      <c r="B39" s="124">
        <v>0</v>
      </c>
      <c r="C39" s="41">
        <f>1648602.182+2917.5+34079+45275-137195.71-22053.42+235769.94-20000</f>
        <v>1787394.4920000001</v>
      </c>
    </row>
    <row r="40" spans="1:4" s="42" customFormat="1" ht="13.5" x14ac:dyDescent="0.25">
      <c r="A40" s="40" t="s">
        <v>161</v>
      </c>
      <c r="B40" s="124">
        <v>0</v>
      </c>
      <c r="C40" s="41">
        <v>663162.87</v>
      </c>
    </row>
    <row r="41" spans="1:4" s="42" customFormat="1" ht="13.5" x14ac:dyDescent="0.25">
      <c r="A41" s="40" t="s">
        <v>154</v>
      </c>
      <c r="B41" s="124">
        <v>0</v>
      </c>
      <c r="C41" s="41">
        <v>209896.57000000004</v>
      </c>
    </row>
    <row r="42" spans="1:4" s="42" customFormat="1" ht="13.5" x14ac:dyDescent="0.25">
      <c r="A42" s="40" t="s">
        <v>211</v>
      </c>
      <c r="B42" s="124">
        <v>0</v>
      </c>
      <c r="C42" s="41">
        <v>20000</v>
      </c>
    </row>
    <row r="43" spans="1:4" s="42" customFormat="1" ht="13.5" x14ac:dyDescent="0.25">
      <c r="A43" s="40" t="s">
        <v>5</v>
      </c>
      <c r="B43" s="124">
        <v>8750</v>
      </c>
      <c r="C43" s="123">
        <v>28287.039999999997</v>
      </c>
    </row>
    <row r="44" spans="1:4" s="47" customFormat="1" x14ac:dyDescent="0.2">
      <c r="A44" s="66" t="s">
        <v>4</v>
      </c>
      <c r="B44" s="110">
        <f>B10+B11+B38+B39+B40+B41+B43</f>
        <v>22178552.449999999</v>
      </c>
      <c r="C44" s="110">
        <f>C10+C11+C38+C39+C40+C41+C42+C43</f>
        <v>23138127.851999998</v>
      </c>
      <c r="D44" s="46"/>
    </row>
    <row r="45" spans="1:4" s="51" customFormat="1" x14ac:dyDescent="0.2">
      <c r="A45" s="137"/>
      <c r="B45" s="138"/>
      <c r="C45" s="116"/>
      <c r="D45" s="50"/>
    </row>
    <row r="46" spans="1:4" s="51" customFormat="1" x14ac:dyDescent="0.2">
      <c r="A46" s="48"/>
      <c r="B46" s="97"/>
      <c r="C46" s="97"/>
      <c r="D46" s="50"/>
    </row>
    <row r="47" spans="1:4" s="53" customFormat="1" ht="13.5" x14ac:dyDescent="0.25">
      <c r="A47" s="157" t="s">
        <v>18</v>
      </c>
      <c r="B47" s="158"/>
      <c r="C47" s="158"/>
      <c r="D47" s="52"/>
    </row>
    <row r="48" spans="1:4" s="56" customFormat="1" ht="13.5" hidden="1" x14ac:dyDescent="0.25">
      <c r="A48" s="54"/>
      <c r="B48" s="111"/>
      <c r="C48" s="54"/>
      <c r="D48" s="55"/>
    </row>
    <row r="49" spans="1:5" s="59" customFormat="1" x14ac:dyDescent="0.2">
      <c r="A49" s="57" t="s">
        <v>6</v>
      </c>
      <c r="B49" s="60">
        <f>B129+B194+B220+B248+B278+B305+B343+B371+B397+B425+B453+B481+B523+B550+B577+B605+B632+B675+B704+B732+B760+B787+B825+B855+B883+B918+B943+B967+B992+B1042</f>
        <v>14006972</v>
      </c>
      <c r="C49" s="60">
        <f>C129+C194+C220+C248+C278+C305+C343+C371+C397+C425+C453+C481+C523+C550+C577+C605+C632+C675+C704+C732+C760+C787+C825+C855+C883+C918+C943+C967+C992+C1042</f>
        <v>12067436.269999998</v>
      </c>
      <c r="D49" s="58"/>
    </row>
    <row r="50" spans="1:5" s="59" customFormat="1" x14ac:dyDescent="0.2">
      <c r="A50" s="57" t="s">
        <v>7</v>
      </c>
      <c r="B50" s="60">
        <f>B130+B195+B221+B249+B279+B306+B344+B372+B398+B426+B454+B482+B524+B551+B578+B606+B633+B676+B705+B733+B761+B788+B826+B856+B884+B919+B944+B968+B993+B1043</f>
        <v>2847015</v>
      </c>
      <c r="C50" s="60">
        <f>C130+C195+C221+C249+C279+C306+C344+C372+C398+C426+C454+C482+C524+C551+C578+C606+C633+C676+C705+C733+C761+C788+C826+C856+C884+C919+C944+C968+C993+C1043</f>
        <v>2332692.94</v>
      </c>
      <c r="D50" s="58"/>
      <c r="E50" s="136"/>
    </row>
    <row r="51" spans="1:5" s="88" customFormat="1" ht="13.5" x14ac:dyDescent="0.25">
      <c r="A51" s="85" t="s">
        <v>28</v>
      </c>
      <c r="B51" s="86">
        <f>SUM(B49:B50)</f>
        <v>16853987</v>
      </c>
      <c r="C51" s="86">
        <f>SUM(C49:C50)</f>
        <v>14400129.209999997</v>
      </c>
      <c r="D51" s="87"/>
    </row>
    <row r="52" spans="1:5" s="59" customFormat="1" x14ac:dyDescent="0.2">
      <c r="A52" s="57" t="s">
        <v>13</v>
      </c>
      <c r="B52" s="60">
        <f>B140+B797</f>
        <v>190350</v>
      </c>
      <c r="C52" s="60">
        <f>C140+C797</f>
        <v>193936.48</v>
      </c>
      <c r="D52" s="58"/>
    </row>
    <row r="53" spans="1:5" s="59" customFormat="1" x14ac:dyDescent="0.2">
      <c r="A53" s="57" t="s">
        <v>14</v>
      </c>
      <c r="B53" s="60">
        <f>B141</f>
        <v>15475.5</v>
      </c>
      <c r="C53" s="60">
        <f>C141</f>
        <v>11742.93</v>
      </c>
      <c r="D53" s="58"/>
    </row>
    <row r="54" spans="1:5" s="59" customFormat="1" x14ac:dyDescent="0.2">
      <c r="A54" s="57" t="s">
        <v>15</v>
      </c>
      <c r="B54" s="60">
        <f>B142+B202+B228+B256+B286+B313+B351+B379+B406+B433+B490+B531+B613+B640+B683+B712+B740+B796+B833+B863+B891+B927+B951+B975+B1002+B1050+B559+B462</f>
        <v>279478.80800000008</v>
      </c>
      <c r="C54" s="60">
        <f>C142+C202+C228+C256+C286+C313+C351+C379+C406+C433+C490+C531+C613+C640+C683+C712+C740+C796+C833+C863+C891+C927+C951+C975+C1002+C1050+C559+C462</f>
        <v>232646.32171802685</v>
      </c>
      <c r="D54" s="58"/>
    </row>
    <row r="55" spans="1:5" s="59" customFormat="1" x14ac:dyDescent="0.2">
      <c r="A55" s="57" t="s">
        <v>111</v>
      </c>
      <c r="B55" s="60">
        <f>B143+B257+B287+B314+B432+B463+B491+B641+B741</f>
        <v>343707.12900000002</v>
      </c>
      <c r="C55" s="60">
        <f>C143+C257+C287+C314+C432+C463+C491+C641+C741</f>
        <v>391934.88999995159</v>
      </c>
      <c r="D55" s="58"/>
    </row>
    <row r="56" spans="1:5" s="59" customFormat="1" x14ac:dyDescent="0.2">
      <c r="A56" s="57" t="s">
        <v>133</v>
      </c>
      <c r="B56" s="60">
        <f>B144+B834</f>
        <v>16076</v>
      </c>
      <c r="C56" s="60">
        <f>C144+C834</f>
        <v>8513.0400000000009</v>
      </c>
      <c r="D56" s="58"/>
    </row>
    <row r="57" spans="1:5" s="88" customFormat="1" ht="13.5" x14ac:dyDescent="0.25">
      <c r="A57" s="85" t="s">
        <v>84</v>
      </c>
      <c r="B57" s="86">
        <f>SUM(B52:B56)</f>
        <v>845087.43700000015</v>
      </c>
      <c r="C57" s="86">
        <f>SUM(C52:C56)</f>
        <v>838773.66171797854</v>
      </c>
      <c r="D57" s="87"/>
    </row>
    <row r="58" spans="1:5" s="59" customFormat="1" x14ac:dyDescent="0.2">
      <c r="A58" s="57" t="s">
        <v>85</v>
      </c>
      <c r="B58" s="60">
        <f>B133+B134+B138+B198+B224+B252+B283+B309+B348+B376+B401+B429+B457+B485+B528+B554+B609+B636+B680+B709+B736+B765+B791+B829+B859+B887+B922+B947+B972+B997+B1047</f>
        <v>180625.5</v>
      </c>
      <c r="C58" s="60">
        <f>C133+C134+C198+C224+C252+C283+C309+C348+C376+C401+C429+C457+C485+C528+C554+C609+C636+C680+C709+C736+C765+C791+C829+C859+C887+C922+C947+C972+C997+C1047+C581</f>
        <v>510176.00000000012</v>
      </c>
      <c r="D58" s="58"/>
    </row>
    <row r="59" spans="1:5" s="59" customFormat="1" x14ac:dyDescent="0.2">
      <c r="A59" s="57" t="s">
        <v>86</v>
      </c>
      <c r="B59" s="60">
        <f>B137+B996</f>
        <v>226678.5</v>
      </c>
      <c r="C59" s="60">
        <f>C137+C996</f>
        <v>257978</v>
      </c>
      <c r="D59" s="58"/>
    </row>
    <row r="60" spans="1:5" s="59" customFormat="1" x14ac:dyDescent="0.2">
      <c r="A60" s="57" t="s">
        <v>87</v>
      </c>
      <c r="B60" s="60">
        <f>B132+B197+B223+B251+B281+B308+B346+B374+B400+B428+B456+B484+B526+B553+B608+B635+B678+B707+B735+B763+B790+B828+B858+B886+B921+B946+B970+B995+B1045</f>
        <v>6600</v>
      </c>
      <c r="C60" s="60">
        <f>C132+C197+C223+C251+C281+C308+C346+C374+C400+C428+C456+C484+C526+C553+C608+C635+C678+C707+C735+C763+C790+C828+C858+C886+C921+C946+C970+C995+C1045</f>
        <v>0</v>
      </c>
      <c r="D60" s="58"/>
    </row>
    <row r="61" spans="1:5" s="59" customFormat="1" ht="12" customHeight="1" x14ac:dyDescent="0.2">
      <c r="A61" s="57" t="s">
        <v>157</v>
      </c>
      <c r="B61" s="112">
        <f>B135+B637+B486+B792+B199+B253+B830+B860+B610+B948+B225+B310+B402+B737+B888+B923+B998+B555</f>
        <v>0</v>
      </c>
      <c r="C61" s="112">
        <f>C135+C199+C225+C253+C310+C402+C486+C555+C610+C637+C737+C792+C830+C860+C888+C923+C948+C998+C282+C347+C375+C458+C527+C679+C708+C764+C1046+C971</f>
        <v>78632.95</v>
      </c>
      <c r="D61" s="58"/>
    </row>
    <row r="62" spans="1:5" s="59" customFormat="1" x14ac:dyDescent="0.2">
      <c r="A62" s="57" t="s">
        <v>150</v>
      </c>
      <c r="B62" s="112">
        <f>B136+B487+B793+B459+B999+B924</f>
        <v>0</v>
      </c>
      <c r="C62" s="112">
        <f>C136+C487+C793+C459+C999+C924</f>
        <v>2614530</v>
      </c>
      <c r="D62" s="58"/>
    </row>
    <row r="63" spans="1:5" s="59" customFormat="1" x14ac:dyDescent="0.2">
      <c r="A63" s="57" t="s">
        <v>137</v>
      </c>
      <c r="B63" s="60">
        <f>B138+B200+B226+B254+B284+B311+B349+B377+B403+B430+B460+B488+B529+B556+B611+B638+B681+B710+B738+B766+B794+B831+B861+B889+B925+B949+B973+B1000+B1048</f>
        <v>13444.5</v>
      </c>
      <c r="C63" s="60">
        <f>C138+C200+C226+C254+C284+C311+C349+C377+C403+C430+C460+C488+C529+C556+C611+C638+C681+C710+C738+C766+C794+C831+C861+C889+C925+C949+C973+C1000+C1048+C583</f>
        <v>66000</v>
      </c>
      <c r="D63" s="58"/>
    </row>
    <row r="64" spans="1:5" s="88" customFormat="1" ht="13.5" x14ac:dyDescent="0.25">
      <c r="A64" s="85" t="s">
        <v>88</v>
      </c>
      <c r="B64" s="86">
        <f>SUM(B58:B63)</f>
        <v>427348.5</v>
      </c>
      <c r="C64" s="86">
        <f>SUM(C58:C63)</f>
        <v>3527316.95</v>
      </c>
      <c r="D64" s="87"/>
    </row>
    <row r="65" spans="1:4" s="59" customFormat="1" x14ac:dyDescent="0.2">
      <c r="A65" s="57" t="s">
        <v>34</v>
      </c>
      <c r="B65" s="60">
        <f>B146+B205+B231+B260+B290+B316+B355+B382+B409+B436+B466+B494+B535+B562+B617+B646+B687+B716+B744+B771+B800+B837+B866+B895+B930+B954+B978+B1006+B1053</f>
        <v>9960</v>
      </c>
      <c r="C65" s="60">
        <f>C146+C205+C231+C260+C290+C316+C355+C382+C409+C436+C466+C494+C535+C562+C617+C646+C687+C716+C744+C771+C800+C837+C866+C895+C930+C954+C978+C1006+C1053</f>
        <v>5268</v>
      </c>
      <c r="D65" s="58"/>
    </row>
    <row r="66" spans="1:4" s="59" customFormat="1" x14ac:dyDescent="0.2">
      <c r="A66" s="57" t="s">
        <v>97</v>
      </c>
      <c r="B66" s="60">
        <f>B149+B207+B234+B262+B292+B323+B357+B384+B411+B438+B468+B502+B537+B564+B619+B650+B689+B718+B746+B773+B807+B839+B868+B898+B932+B956+B980+B1015+B1055</f>
        <v>36477.5</v>
      </c>
      <c r="C66" s="60">
        <f>C149+C207+C234+C262+C292+C323+C357+C384+C411+C438+C468+C502+C537+C564+C619+C650+C689+C718+C746+C773+C806+C839+C868+C898+C932+C956+C980+C1015+C1055</f>
        <v>83632</v>
      </c>
      <c r="D66" s="58"/>
    </row>
    <row r="67" spans="1:4" s="59" customFormat="1" ht="15" customHeight="1" x14ac:dyDescent="0.2">
      <c r="A67" s="57" t="s">
        <v>89</v>
      </c>
      <c r="B67" s="112">
        <f>B147+B208+B235+B263+B293+B324+B358+B385+B412+B439+B469+B503+B538+B565+B620+B653+B690+B719+B747+B774+B808+B840+B869+B901+B933+B957+B981+B1017+B1056</f>
        <v>46715</v>
      </c>
      <c r="C67" s="112">
        <f>C147+C208+C235+C263+C293+C324+C358+C385+C412+C439+C469+C503+C538+C565+C620+C653+C690+C719+C747+C774+C807+C840+C869+C901+C933+C957+C981+C1017+C1056</f>
        <v>26987</v>
      </c>
      <c r="D67" s="58"/>
    </row>
    <row r="68" spans="1:4" s="59" customFormat="1" x14ac:dyDescent="0.2">
      <c r="A68" s="57" t="s">
        <v>136</v>
      </c>
      <c r="B68" s="60">
        <f>B148</f>
        <v>19900</v>
      </c>
      <c r="C68" s="60">
        <f>C148</f>
        <v>0</v>
      </c>
      <c r="D68" s="58"/>
    </row>
    <row r="69" spans="1:4" s="59" customFormat="1" x14ac:dyDescent="0.2">
      <c r="A69" s="57" t="s">
        <v>152</v>
      </c>
      <c r="B69" s="60">
        <f>B150</f>
        <v>0</v>
      </c>
      <c r="C69" s="60">
        <f>C150</f>
        <v>0</v>
      </c>
      <c r="D69" s="58"/>
    </row>
    <row r="70" spans="1:4" s="59" customFormat="1" x14ac:dyDescent="0.2">
      <c r="A70" s="57" t="s">
        <v>21</v>
      </c>
      <c r="B70" s="60">
        <f>B151+B204+B230+B259+B289+B317+B354+B381+B408+B435+B465+B493+B534+B561+B616+B645+B686+B715+B743+B770+B799+B836+B865+B893+B929+B953+B977+B1005+B1052</f>
        <v>15970.5</v>
      </c>
      <c r="C70" s="60">
        <f>C151+C204+C230+C259+C289+C317+C354+C381+C408+C435+C465+C493+C534+C561+C616+C645+C686+C715+C743+C770+C799+C836+C865+C893+C929+C953+C977+C1005+C1052+C588</f>
        <v>7515.329999999999</v>
      </c>
      <c r="D70" s="58"/>
    </row>
    <row r="71" spans="1:4" s="59" customFormat="1" x14ac:dyDescent="0.2">
      <c r="A71" s="57" t="s">
        <v>22</v>
      </c>
      <c r="B71" s="60">
        <f>B152+B206+B232+B261+B291+B322+B356+B383+B410+B437+B467+B501+B536+B563+B618+B649+B688+B717+B745+B772+B806+B838+B867+B897+B931+B955+B979+B1014+B1054</f>
        <v>29175.5</v>
      </c>
      <c r="C71" s="60">
        <f>C152+C206+C232+C261+C291+C322+C356+C383+C410+C437+C467+C501+C536+C563+C618+C649+C688+C717+C745+C772+C805+C838+C867+C897+C931+C955+C979+C1014+C1054</f>
        <v>27835.75</v>
      </c>
      <c r="D71" s="58"/>
    </row>
    <row r="72" spans="1:4" s="59" customFormat="1" x14ac:dyDescent="0.2">
      <c r="A72" s="57" t="s">
        <v>23</v>
      </c>
      <c r="B72" s="60">
        <f>B153+B318+B496+B647+B805+B896+B1008</f>
        <v>117967.5</v>
      </c>
      <c r="C72" s="60">
        <f>C153+C318+C496+C647+C803+C896+C1008</f>
        <v>269655.28999999998</v>
      </c>
      <c r="D72" s="58"/>
    </row>
    <row r="73" spans="1:4" s="59" customFormat="1" x14ac:dyDescent="0.2">
      <c r="A73" s="57" t="s">
        <v>192</v>
      </c>
      <c r="B73" s="60">
        <f>B210+B237+B265+B295+B360+B387+B414+B441+B471+B540+B567+B594+B622+B692+B721+B749+B776+B842+B871</f>
        <v>19560</v>
      </c>
      <c r="C73" s="60">
        <f>C210+C237+C265+C295+C360+C387+C414+C441+C471+C540+C567+C594+C622+C692+C721+C749+C776+C842+C871</f>
        <v>6690.21</v>
      </c>
      <c r="D73" s="58"/>
    </row>
    <row r="74" spans="1:4" s="59" customFormat="1" x14ac:dyDescent="0.2">
      <c r="A74" s="57" t="s">
        <v>172</v>
      </c>
      <c r="B74" s="60">
        <f>B209+B236+B264+B294+B359+B386+B413+B440+B470+B539+B566+B621+B691+B720+B748+B775+B841+B870</f>
        <v>24470</v>
      </c>
      <c r="C74" s="60">
        <f>C209+C236+C264+C294+C359+C386+C413+C440+C470+C539+C566+C621+C691+C720+C748+C775+C841+C870+C593</f>
        <v>31687</v>
      </c>
      <c r="D74" s="58"/>
    </row>
    <row r="75" spans="1:4" s="59" customFormat="1" x14ac:dyDescent="0.2">
      <c r="A75" s="57" t="s">
        <v>203</v>
      </c>
      <c r="B75" s="60"/>
      <c r="C75" s="60">
        <f>C154+C319+C497+C648+C804+C1009</f>
        <v>25612</v>
      </c>
      <c r="D75" s="58"/>
    </row>
    <row r="76" spans="1:4" s="59" customFormat="1" x14ac:dyDescent="0.2">
      <c r="A76" s="57" t="s">
        <v>181</v>
      </c>
      <c r="B76" s="60"/>
      <c r="C76" s="60">
        <f>C500+C651+C899+C1013</f>
        <v>0</v>
      </c>
      <c r="D76" s="58"/>
    </row>
    <row r="77" spans="1:4" s="59" customFormat="1" x14ac:dyDescent="0.2">
      <c r="A77" s="57" t="s">
        <v>196</v>
      </c>
      <c r="B77" s="60">
        <f>B1011+B900</f>
        <v>0</v>
      </c>
      <c r="C77" s="60">
        <f>C1011+C900</f>
        <v>231747</v>
      </c>
      <c r="D77" s="58"/>
    </row>
    <row r="78" spans="1:4" s="59" customFormat="1" x14ac:dyDescent="0.2">
      <c r="A78" s="57" t="s">
        <v>182</v>
      </c>
      <c r="B78" s="60"/>
      <c r="C78" s="60">
        <f>C652</f>
        <v>0</v>
      </c>
      <c r="D78" s="58"/>
    </row>
    <row r="79" spans="1:4" s="59" customFormat="1" x14ac:dyDescent="0.2">
      <c r="A79" s="57" t="s">
        <v>160</v>
      </c>
      <c r="B79" s="60">
        <f>B156+B320+B499+B644+B803+B1010</f>
        <v>16200</v>
      </c>
      <c r="C79" s="60">
        <f>C156+C320+C499+C644+C802+C1010</f>
        <v>0</v>
      </c>
      <c r="D79" s="58"/>
    </row>
    <row r="80" spans="1:4" s="59" customFormat="1" x14ac:dyDescent="0.2">
      <c r="A80" s="57" t="s">
        <v>98</v>
      </c>
      <c r="B80" s="60">
        <f>B155+B643+B801+B321+B498+B1012</f>
        <v>30000</v>
      </c>
      <c r="C80" s="60">
        <f>C155+C643+C801+C321+C498+C1012</f>
        <v>0</v>
      </c>
      <c r="D80" s="58"/>
    </row>
    <row r="81" spans="1:4" s="59" customFormat="1" x14ac:dyDescent="0.2">
      <c r="A81" s="57" t="s">
        <v>206</v>
      </c>
      <c r="B81" s="60">
        <f>B808</f>
        <v>0</v>
      </c>
      <c r="C81" s="60">
        <f>C808+C1016</f>
        <v>63975</v>
      </c>
      <c r="D81" s="58"/>
    </row>
    <row r="82" spans="1:4" s="59" customFormat="1" x14ac:dyDescent="0.2">
      <c r="A82" s="57" t="s">
        <v>107</v>
      </c>
      <c r="B82" s="60">
        <f>B157</f>
        <v>758559</v>
      </c>
      <c r="C82" s="60">
        <f>C157</f>
        <v>0</v>
      </c>
      <c r="D82" s="58"/>
    </row>
    <row r="83" spans="1:4" s="59" customFormat="1" x14ac:dyDescent="0.2">
      <c r="A83" s="57" t="s">
        <v>25</v>
      </c>
      <c r="B83" s="60">
        <f>B159+B211+B238+B266+B296+B325+B361+B388+B415+B442+B472+B504+B541+B568+B623+B654+B693+B722+B750+B777+B809+B843+B872+B902+B934+B958+B982+B1018+B1057</f>
        <v>12747.5</v>
      </c>
      <c r="C83" s="60">
        <f>C159+C211+C238+C266+C296+C325+C361+C388+C415+C442+C472+C504+C541+C568+C623+C654+C693+C722+C750+C777+C809+C843+C872+C902+C934+C958+C982+C1018+C1057</f>
        <v>39214</v>
      </c>
      <c r="D83" s="58"/>
    </row>
    <row r="84" spans="1:4" s="59" customFormat="1" x14ac:dyDescent="0.2">
      <c r="A84" s="57" t="s">
        <v>26</v>
      </c>
      <c r="B84" s="60">
        <f>B160</f>
        <v>0</v>
      </c>
      <c r="C84" s="60">
        <f>C160</f>
        <v>80350</v>
      </c>
      <c r="D84" s="58"/>
    </row>
    <row r="85" spans="1:4" s="88" customFormat="1" ht="13.5" x14ac:dyDescent="0.25">
      <c r="A85" s="85" t="s">
        <v>35</v>
      </c>
      <c r="B85" s="86">
        <f>SUM(B65:B84)</f>
        <v>1137702.5</v>
      </c>
      <c r="C85" s="86">
        <f>SUM(C65:C84)</f>
        <v>900168.58000000007</v>
      </c>
      <c r="D85" s="87"/>
    </row>
    <row r="86" spans="1:4" s="72" customFormat="1" x14ac:dyDescent="0.2">
      <c r="A86" s="73" t="s">
        <v>37</v>
      </c>
      <c r="B86" s="74">
        <f>B162</f>
        <v>250</v>
      </c>
      <c r="C86" s="74">
        <f>C162</f>
        <v>0</v>
      </c>
      <c r="D86" s="71"/>
    </row>
    <row r="87" spans="1:4" s="51" customFormat="1" x14ac:dyDescent="0.2">
      <c r="A87" s="73" t="s">
        <v>38</v>
      </c>
      <c r="B87" s="75">
        <f t="shared" ref="B87:C89" si="0">B163+B328+B507+B657+B811+B1020</f>
        <v>6000</v>
      </c>
      <c r="C87" s="75">
        <f t="shared" si="0"/>
        <v>0</v>
      </c>
      <c r="D87" s="50"/>
    </row>
    <row r="88" spans="1:4" s="51" customFormat="1" x14ac:dyDescent="0.2">
      <c r="A88" s="73" t="s">
        <v>140</v>
      </c>
      <c r="B88" s="75">
        <f t="shared" si="0"/>
        <v>10500</v>
      </c>
      <c r="C88" s="75">
        <f t="shared" si="0"/>
        <v>9420</v>
      </c>
      <c r="D88" s="50"/>
    </row>
    <row r="89" spans="1:4" s="51" customFormat="1" x14ac:dyDescent="0.2">
      <c r="A89" s="73" t="s">
        <v>138</v>
      </c>
      <c r="B89" s="75">
        <f t="shared" si="0"/>
        <v>28440</v>
      </c>
      <c r="C89" s="75">
        <f t="shared" si="0"/>
        <v>26850</v>
      </c>
      <c r="D89" s="50"/>
    </row>
    <row r="90" spans="1:4" s="51" customFormat="1" x14ac:dyDescent="0.2">
      <c r="A90" s="73" t="s">
        <v>175</v>
      </c>
      <c r="B90" s="75">
        <f>B166</f>
        <v>0</v>
      </c>
      <c r="C90" s="75">
        <f>C166</f>
        <v>7679</v>
      </c>
      <c r="D90" s="50"/>
    </row>
    <row r="91" spans="1:4" s="51" customFormat="1" x14ac:dyDescent="0.2">
      <c r="A91" s="73" t="s">
        <v>106</v>
      </c>
      <c r="B91" s="75">
        <f>B167</f>
        <v>10600</v>
      </c>
      <c r="C91" s="75">
        <f>C167</f>
        <v>0</v>
      </c>
      <c r="D91" s="50"/>
    </row>
    <row r="92" spans="1:4" s="51" customFormat="1" x14ac:dyDescent="0.2">
      <c r="A92" s="73" t="s">
        <v>39</v>
      </c>
      <c r="B92" s="76">
        <f>B168+B331+B510+B660+B814+B904+B1023</f>
        <v>112780</v>
      </c>
      <c r="C92" s="76">
        <f>C168+C331+C510+C660+C814+C904+C1023</f>
        <v>130623</v>
      </c>
      <c r="D92" s="50"/>
    </row>
    <row r="93" spans="1:4" s="51" customFormat="1" x14ac:dyDescent="0.2">
      <c r="A93" s="73" t="s">
        <v>155</v>
      </c>
      <c r="B93" s="76">
        <f>B169+B1025</f>
        <v>46000</v>
      </c>
      <c r="C93" s="76">
        <f>C169+C1025</f>
        <v>0</v>
      </c>
      <c r="D93" s="50"/>
    </row>
    <row r="94" spans="1:4" s="51" customFormat="1" x14ac:dyDescent="0.2">
      <c r="A94" s="73" t="s">
        <v>108</v>
      </c>
      <c r="B94" s="76">
        <f>B1026</f>
        <v>3000</v>
      </c>
      <c r="C94" s="76">
        <f>C1026</f>
        <v>3500</v>
      </c>
      <c r="D94" s="50"/>
    </row>
    <row r="95" spans="1:4" s="51" customFormat="1" x14ac:dyDescent="0.2">
      <c r="A95" s="73" t="s">
        <v>110</v>
      </c>
      <c r="B95" s="76">
        <f>B170+B215+B243+B269+B299+B338+B366+B392+B418+B475+B518+B544+B571+B626+B669+B696+B725+B753+B781+B820+B846+B875+B912+B937+B961+B985+B1032+B1060+B447</f>
        <v>77220</v>
      </c>
      <c r="C95" s="76">
        <f>C170+C215+C243+C269+C299+C338+C366+C392+C418+C475+C518+C544+C571+C626+C669+C696+C725+C753+C781+C820+C846+C875+C912+C937+C961+C985+C1032+C1060+C447</f>
        <v>4418</v>
      </c>
      <c r="D95" s="50"/>
    </row>
    <row r="96" spans="1:4" s="51" customFormat="1" x14ac:dyDescent="0.2">
      <c r="A96" s="73" t="s">
        <v>40</v>
      </c>
      <c r="B96" s="76">
        <f>B171+B213+B240+B268+B298+B333+B363+B390+B417+B444+B474+B513+B543+B570+B625+B662+B695+B724+B752+B779+B816+B845+B874+B906+B936+B960+B984+B1028+B1059</f>
        <v>13459</v>
      </c>
      <c r="C96" s="76">
        <f>C171+C213+C240+C268+C298+C333+C363+C390+C417+C444+C474+C513+C543+C570+C625+C662+C695+C724+C752+C779+C816+C845+C874+C906+C936+C960+C984+C1028+C1059</f>
        <v>16401</v>
      </c>
      <c r="D96" s="50"/>
    </row>
    <row r="97" spans="1:4" s="51" customFormat="1" x14ac:dyDescent="0.2">
      <c r="A97" s="73" t="s">
        <v>176</v>
      </c>
      <c r="B97" s="76">
        <f>B666</f>
        <v>0</v>
      </c>
      <c r="C97" s="76">
        <f>C666</f>
        <v>13970</v>
      </c>
      <c r="D97" s="50"/>
    </row>
    <row r="98" spans="1:4" s="51" customFormat="1" x14ac:dyDescent="0.2">
      <c r="A98" s="73" t="s">
        <v>197</v>
      </c>
      <c r="B98" s="76">
        <f>B174</f>
        <v>0</v>
      </c>
      <c r="C98" s="76">
        <f>C174</f>
        <v>5025</v>
      </c>
      <c r="D98" s="50"/>
    </row>
    <row r="99" spans="1:4" s="51" customFormat="1" x14ac:dyDescent="0.2">
      <c r="A99" s="73" t="s">
        <v>198</v>
      </c>
      <c r="B99" s="76">
        <f>B172</f>
        <v>0</v>
      </c>
      <c r="C99" s="76">
        <f>C172</f>
        <v>72500</v>
      </c>
      <c r="D99" s="50"/>
    </row>
    <row r="100" spans="1:4" s="51" customFormat="1" x14ac:dyDescent="0.2">
      <c r="A100" s="73" t="s">
        <v>41</v>
      </c>
      <c r="B100" s="76">
        <f>B173+B214+B241+B273+B300+B334+B364+B391+B420+B448+B476+B515+B545+B572+B627+B664+B698+B726+B755+B782+B818+B849+B876+B910+B938+B962+B986+B1030+B1061</f>
        <v>52362.5</v>
      </c>
      <c r="C100" s="76">
        <f>C173+C214+C241+C273+C300+C334+C364+C391+C420+C448+C476+C515+C545+C572+C627+C664+C698+C726+C755+C782+C818+C849+C876+C910+C938+C962+C986+C1030+C1061</f>
        <v>0</v>
      </c>
      <c r="D100" s="50"/>
    </row>
    <row r="101" spans="1:4" s="51" customFormat="1" x14ac:dyDescent="0.2">
      <c r="A101" s="73" t="s">
        <v>171</v>
      </c>
      <c r="B101" s="76">
        <f t="shared" ref="B101:C103" si="1">B175</f>
        <v>0</v>
      </c>
      <c r="C101" s="76">
        <f t="shared" si="1"/>
        <v>8000</v>
      </c>
      <c r="D101" s="50"/>
    </row>
    <row r="102" spans="1:4" s="51" customFormat="1" x14ac:dyDescent="0.2">
      <c r="A102" s="73" t="s">
        <v>151</v>
      </c>
      <c r="B102" s="76">
        <f t="shared" si="1"/>
        <v>0</v>
      </c>
      <c r="C102" s="76">
        <f t="shared" si="1"/>
        <v>5038.1000000000004</v>
      </c>
      <c r="D102" s="50"/>
    </row>
    <row r="103" spans="1:4" s="51" customFormat="1" ht="17.25" customHeight="1" x14ac:dyDescent="0.2">
      <c r="A103" s="73" t="s">
        <v>184</v>
      </c>
      <c r="B103" s="76">
        <f t="shared" si="1"/>
        <v>0</v>
      </c>
      <c r="C103" s="76">
        <f t="shared" si="1"/>
        <v>0</v>
      </c>
      <c r="D103" s="50"/>
    </row>
    <row r="104" spans="1:4" s="51" customFormat="1" ht="17.25" customHeight="1" x14ac:dyDescent="0.2">
      <c r="A104" s="73" t="s">
        <v>185</v>
      </c>
      <c r="B104" s="76"/>
      <c r="C104" s="76">
        <f>C178</f>
        <v>0</v>
      </c>
      <c r="D104" s="50"/>
    </row>
    <row r="105" spans="1:4" s="51" customFormat="1" ht="18" customHeight="1" x14ac:dyDescent="0.2">
      <c r="A105" s="73" t="s">
        <v>42</v>
      </c>
      <c r="B105" s="76">
        <f>B179+B332+B511+B661+B815+B905+B1024</f>
        <v>28000</v>
      </c>
      <c r="C105" s="76">
        <f>C179+C332+C511+C661+C815+C905+C1024</f>
        <v>31290</v>
      </c>
      <c r="D105" s="50"/>
    </row>
    <row r="106" spans="1:4" s="51" customFormat="1" x14ac:dyDescent="0.2">
      <c r="A106" s="73" t="s">
        <v>43</v>
      </c>
      <c r="B106" s="76">
        <f>B180+B337+B517+B668+B819+B1031+B911</f>
        <v>64169</v>
      </c>
      <c r="C106" s="76">
        <f>C180+C337+C517+C668+C819+C1031+C911</f>
        <v>42540</v>
      </c>
      <c r="D106" s="50"/>
    </row>
    <row r="107" spans="1:4" s="51" customFormat="1" x14ac:dyDescent="0.2">
      <c r="A107" s="73" t="s">
        <v>44</v>
      </c>
      <c r="B107" s="76">
        <f>B181</f>
        <v>5336</v>
      </c>
      <c r="C107" s="76">
        <f>C181</f>
        <v>6185</v>
      </c>
      <c r="D107" s="50"/>
    </row>
    <row r="108" spans="1:4" s="51" customFormat="1" x14ac:dyDescent="0.2">
      <c r="A108" s="73" t="s">
        <v>99</v>
      </c>
      <c r="B108" s="76">
        <f>B182+B335+B512+B667+B817+B907+B1027</f>
        <v>0</v>
      </c>
      <c r="C108" s="76">
        <f>C182+C335+C512+C667+C817+C907+C1027</f>
        <v>0</v>
      </c>
      <c r="D108" s="50"/>
    </row>
    <row r="109" spans="1:4" s="51" customFormat="1" x14ac:dyDescent="0.2">
      <c r="A109" s="81" t="s">
        <v>45</v>
      </c>
      <c r="B109" s="76">
        <f>B184+B271+B336+B514+B663+B908+B1029</f>
        <v>10200</v>
      </c>
      <c r="C109" s="76">
        <f>C184+C271+C336+C514+C663+C908+C1029</f>
        <v>4550</v>
      </c>
      <c r="D109" s="50"/>
    </row>
    <row r="110" spans="1:4" s="51" customFormat="1" x14ac:dyDescent="0.2">
      <c r="A110" s="81" t="s">
        <v>183</v>
      </c>
      <c r="B110" s="76">
        <f>B183+B242+B365+B446+B516+B665+B697+B780+B909+B272+B847+B419</f>
        <v>17550</v>
      </c>
      <c r="C110" s="76">
        <f>C183+C242+C365+C446+C516+C665+C697+C780+C909+C272+C847+C419</f>
        <v>16965</v>
      </c>
      <c r="D110" s="50"/>
    </row>
    <row r="111" spans="1:4" s="51" customFormat="1" ht="15.75" customHeight="1" x14ac:dyDescent="0.2">
      <c r="A111" s="81" t="s">
        <v>90</v>
      </c>
      <c r="B111" s="76">
        <f>B270+B327+B445+B506+B656+B754</f>
        <v>3510</v>
      </c>
      <c r="C111" s="76">
        <f>C270+C327+C445+C506+C656+C754+C848</f>
        <v>6148.1</v>
      </c>
      <c r="D111" s="50"/>
    </row>
    <row r="112" spans="1:4" s="91" customFormat="1" ht="13.5" x14ac:dyDescent="0.25">
      <c r="A112" s="89" t="s">
        <v>47</v>
      </c>
      <c r="B112" s="41">
        <f>SUM(B86:B111)</f>
        <v>489376.5</v>
      </c>
      <c r="C112" s="41">
        <f>SUM(C86:C111)</f>
        <v>411102.19999999995</v>
      </c>
      <c r="D112" s="90"/>
    </row>
    <row r="113" spans="1:4" s="80" customFormat="1" ht="17.25" customHeight="1" x14ac:dyDescent="0.2">
      <c r="A113" s="77" t="s">
        <v>207</v>
      </c>
      <c r="B113" s="133">
        <f>B190</f>
        <v>0</v>
      </c>
      <c r="C113" s="133">
        <f>C190</f>
        <v>3675</v>
      </c>
      <c r="D113" s="79"/>
    </row>
    <row r="114" spans="1:4" s="80" customFormat="1" ht="15.75" customHeight="1" x14ac:dyDescent="0.2">
      <c r="A114" s="77" t="s">
        <v>164</v>
      </c>
      <c r="B114" s="133">
        <f>B1034</f>
        <v>0</v>
      </c>
      <c r="C114" s="133">
        <f>C1034</f>
        <v>0</v>
      </c>
      <c r="D114" s="79"/>
    </row>
    <row r="115" spans="1:4" s="80" customFormat="1" ht="15.75" customHeight="1" x14ac:dyDescent="0.2">
      <c r="A115" s="77" t="s">
        <v>178</v>
      </c>
      <c r="B115" s="133">
        <f>B1037</f>
        <v>0</v>
      </c>
      <c r="C115" s="133">
        <f>C1037</f>
        <v>97707.36</v>
      </c>
      <c r="D115" s="79"/>
    </row>
    <row r="116" spans="1:4" s="80" customFormat="1" ht="15.75" customHeight="1" x14ac:dyDescent="0.2">
      <c r="A116" s="77" t="s">
        <v>210</v>
      </c>
      <c r="B116" s="133">
        <v>0</v>
      </c>
      <c r="C116" s="133">
        <f>C1036</f>
        <v>45275</v>
      </c>
      <c r="D116" s="79"/>
    </row>
    <row r="117" spans="1:4" s="80" customFormat="1" ht="15.75" customHeight="1" x14ac:dyDescent="0.2">
      <c r="A117" s="77" t="s">
        <v>107</v>
      </c>
      <c r="B117" s="133">
        <f t="shared" ref="B117" si="2">B187</f>
        <v>1920650</v>
      </c>
      <c r="C117" s="133">
        <f t="shared" ref="C117" si="3">C187</f>
        <v>1942100</v>
      </c>
      <c r="D117" s="79"/>
    </row>
    <row r="118" spans="1:4" s="80" customFormat="1" ht="15.75" customHeight="1" x14ac:dyDescent="0.2">
      <c r="A118" s="77" t="s">
        <v>199</v>
      </c>
      <c r="B118" s="133">
        <f>B914</f>
        <v>0</v>
      </c>
      <c r="C118" s="133">
        <f>C914</f>
        <v>111090</v>
      </c>
      <c r="D118" s="79"/>
    </row>
    <row r="119" spans="1:4" s="80" customFormat="1" ht="13.5" x14ac:dyDescent="0.2">
      <c r="A119" s="77" t="s">
        <v>159</v>
      </c>
      <c r="B119" s="133">
        <f t="shared" ref="B119" si="4">B188</f>
        <v>0</v>
      </c>
      <c r="C119" s="133">
        <f>C188</f>
        <v>9500</v>
      </c>
      <c r="D119" s="79"/>
    </row>
    <row r="120" spans="1:4" s="80" customFormat="1" ht="13.5" x14ac:dyDescent="0.2">
      <c r="A120" s="77" t="s">
        <v>158</v>
      </c>
      <c r="B120" s="133"/>
      <c r="C120" s="133">
        <f>C189</f>
        <v>34079</v>
      </c>
      <c r="D120" s="79"/>
    </row>
    <row r="121" spans="1:4" s="80" customFormat="1" ht="13.5" x14ac:dyDescent="0.2">
      <c r="A121" s="77" t="s">
        <v>91</v>
      </c>
      <c r="B121" s="78">
        <f>B186</f>
        <v>118000</v>
      </c>
      <c r="C121" s="78">
        <f>C186</f>
        <v>116060</v>
      </c>
      <c r="D121" s="79"/>
    </row>
    <row r="122" spans="1:4" s="95" customFormat="1" ht="13.5" x14ac:dyDescent="0.25">
      <c r="A122" s="92" t="s">
        <v>92</v>
      </c>
      <c r="B122" s="93">
        <f>B51+B57+B64+B85+B112+B113+B114+B115+B117+B119+B121+B118</f>
        <v>21792151.936999999</v>
      </c>
      <c r="C122" s="93">
        <f>C51+C57+C64+C85+C112+C113+C114+C115+C117+C119+C121+C118+C120+C116</f>
        <v>22436976.961717974</v>
      </c>
      <c r="D122" s="94"/>
    </row>
    <row r="123" spans="1:4" s="53" customFormat="1" ht="13.5" x14ac:dyDescent="0.25">
      <c r="A123" s="125"/>
      <c r="B123" s="126"/>
      <c r="C123" s="78">
        <f>C44+C9</f>
        <v>23880371.381999999</v>
      </c>
      <c r="D123" s="52"/>
    </row>
    <row r="124" spans="1:4" s="53" customFormat="1" ht="13.5" x14ac:dyDescent="0.25">
      <c r="A124" s="125"/>
      <c r="B124" s="126"/>
      <c r="C124" s="78">
        <f>C122</f>
        <v>22436976.961717974</v>
      </c>
      <c r="D124" s="52"/>
    </row>
    <row r="125" spans="1:4" s="80" customFormat="1" ht="13.5" x14ac:dyDescent="0.2">
      <c r="A125" s="139">
        <v>1443394.42</v>
      </c>
      <c r="B125" s="113"/>
      <c r="C125" s="78">
        <f>C123-C124</f>
        <v>1443394.4202820249</v>
      </c>
      <c r="D125" s="79"/>
    </row>
    <row r="126" spans="1:4" s="53" customFormat="1" ht="13.5" customHeight="1" x14ac:dyDescent="0.25">
      <c r="A126" s="161" t="s">
        <v>93</v>
      </c>
      <c r="B126" s="162"/>
      <c r="C126" s="162"/>
      <c r="D126" s="52"/>
    </row>
    <row r="127" spans="1:4" s="38" customFormat="1" ht="13.5" x14ac:dyDescent="0.25">
      <c r="A127" s="159" t="s">
        <v>132</v>
      </c>
      <c r="B127" s="160"/>
      <c r="C127" s="160"/>
      <c r="D127" s="61"/>
    </row>
    <row r="128" spans="1:4" s="2" customFormat="1" x14ac:dyDescent="0.2">
      <c r="A128" s="32" t="s">
        <v>50</v>
      </c>
      <c r="B128" s="114"/>
      <c r="C128" s="19"/>
    </row>
    <row r="129" spans="1:3" s="51" customFormat="1" x14ac:dyDescent="0.2">
      <c r="A129" s="96" t="s">
        <v>6</v>
      </c>
      <c r="B129" s="115">
        <v>9001732</v>
      </c>
      <c r="C129" s="97">
        <v>7403790.5099999998</v>
      </c>
    </row>
    <row r="130" spans="1:3" s="51" customFormat="1" x14ac:dyDescent="0.2">
      <c r="A130" s="98" t="s">
        <v>7</v>
      </c>
      <c r="B130" s="115">
        <v>1768665</v>
      </c>
      <c r="C130" s="97">
        <f>1114060+235769.94</f>
        <v>1349829.94</v>
      </c>
    </row>
    <row r="131" spans="1:3" s="84" customFormat="1" x14ac:dyDescent="0.2">
      <c r="A131" s="67" t="s">
        <v>28</v>
      </c>
      <c r="B131" s="49">
        <f t="shared" ref="B131:C131" si="5">SUM(B129:B130)</f>
        <v>10770397</v>
      </c>
      <c r="C131" s="49">
        <f t="shared" si="5"/>
        <v>8753620.4499999993</v>
      </c>
    </row>
    <row r="132" spans="1:3" s="51" customFormat="1" x14ac:dyDescent="0.2">
      <c r="A132" s="98" t="s">
        <v>33</v>
      </c>
      <c r="B132" s="115">
        <v>3000</v>
      </c>
      <c r="C132" s="97"/>
    </row>
    <row r="133" spans="1:3" s="51" customFormat="1" x14ac:dyDescent="0.2">
      <c r="A133" s="98" t="s">
        <v>30</v>
      </c>
      <c r="B133" s="115">
        <v>7531.5</v>
      </c>
      <c r="C133" s="97">
        <v>3647.7</v>
      </c>
    </row>
    <row r="134" spans="1:3" s="51" customFormat="1" x14ac:dyDescent="0.2">
      <c r="A134" s="98" t="s">
        <v>100</v>
      </c>
      <c r="B134" s="115">
        <v>73556.5</v>
      </c>
      <c r="C134" s="97">
        <f>340681.02+60563.66+9300</f>
        <v>410544.68000000005</v>
      </c>
    </row>
    <row r="135" spans="1:3" s="51" customFormat="1" ht="15.75" customHeight="1" x14ac:dyDescent="0.2">
      <c r="A135" s="98" t="s">
        <v>157</v>
      </c>
      <c r="B135" s="115"/>
      <c r="C135" s="97">
        <v>52564.78</v>
      </c>
    </row>
    <row r="136" spans="1:3" s="51" customFormat="1" x14ac:dyDescent="0.2">
      <c r="A136" s="98" t="s">
        <v>150</v>
      </c>
      <c r="B136" s="115"/>
      <c r="C136" s="97">
        <v>450000</v>
      </c>
    </row>
    <row r="137" spans="1:3" s="51" customFormat="1" x14ac:dyDescent="0.2">
      <c r="A137" s="98" t="s">
        <v>29</v>
      </c>
      <c r="B137" s="115">
        <v>193602.5</v>
      </c>
      <c r="C137" s="97">
        <v>207361.36</v>
      </c>
    </row>
    <row r="138" spans="1:3" s="51" customFormat="1" ht="15" customHeight="1" x14ac:dyDescent="0.2">
      <c r="A138" s="98" t="s">
        <v>31</v>
      </c>
      <c r="B138" s="115">
        <v>4766.5</v>
      </c>
      <c r="C138" s="97">
        <f>4564.5+51097.76</f>
        <v>55662.26</v>
      </c>
    </row>
    <row r="139" spans="1:3" s="84" customFormat="1" x14ac:dyDescent="0.2">
      <c r="A139" s="67" t="s">
        <v>32</v>
      </c>
      <c r="B139" s="49">
        <f>SUM(B132:B138)</f>
        <v>282457</v>
      </c>
      <c r="C139" s="49">
        <f>SUM(C132:C138)</f>
        <v>1179780.78</v>
      </c>
    </row>
    <row r="140" spans="1:3" s="51" customFormat="1" x14ac:dyDescent="0.2">
      <c r="A140" s="98" t="s">
        <v>13</v>
      </c>
      <c r="B140" s="115"/>
      <c r="C140" s="97"/>
    </row>
    <row r="141" spans="1:3" s="51" customFormat="1" x14ac:dyDescent="0.2">
      <c r="A141" s="98" t="s">
        <v>14</v>
      </c>
      <c r="B141" s="97">
        <v>15475.5</v>
      </c>
      <c r="C141" s="97">
        <v>11742.93</v>
      </c>
    </row>
    <row r="142" spans="1:3" s="51" customFormat="1" x14ac:dyDescent="0.2">
      <c r="A142" s="98" t="s">
        <v>15</v>
      </c>
      <c r="B142" s="97">
        <v>173783.52</v>
      </c>
      <c r="C142" s="97">
        <v>129425.95</v>
      </c>
    </row>
    <row r="143" spans="1:3" s="51" customFormat="1" x14ac:dyDescent="0.2">
      <c r="A143" s="98" t="s">
        <v>111</v>
      </c>
      <c r="B143" s="97">
        <v>321032.39600000001</v>
      </c>
      <c r="C143" s="97">
        <v>366854.16</v>
      </c>
    </row>
    <row r="144" spans="1:3" s="51" customFormat="1" x14ac:dyDescent="0.2">
      <c r="A144" s="98" t="s">
        <v>27</v>
      </c>
      <c r="B144" s="97">
        <v>13576</v>
      </c>
      <c r="C144" s="97">
        <v>8513.0400000000009</v>
      </c>
    </row>
    <row r="145" spans="1:3" s="84" customFormat="1" x14ac:dyDescent="0.2">
      <c r="A145" s="67" t="s">
        <v>36</v>
      </c>
      <c r="B145" s="49">
        <f>SUM(B140:B144)</f>
        <v>523867.41599999997</v>
      </c>
      <c r="C145" s="49">
        <f>SUM(C140:C144)</f>
        <v>516536.07999999996</v>
      </c>
    </row>
    <row r="146" spans="1:3" s="84" customFormat="1" x14ac:dyDescent="0.2">
      <c r="A146" s="98" t="s">
        <v>34</v>
      </c>
      <c r="B146" s="115">
        <v>5045</v>
      </c>
      <c r="C146" s="97">
        <v>5268</v>
      </c>
    </row>
    <row r="147" spans="1:3" s="84" customFormat="1" x14ac:dyDescent="0.2">
      <c r="A147" s="98" t="s">
        <v>20</v>
      </c>
      <c r="B147" s="115">
        <v>28415</v>
      </c>
      <c r="C147" s="97"/>
    </row>
    <row r="148" spans="1:3" s="84" customFormat="1" x14ac:dyDescent="0.2">
      <c r="A148" s="98" t="s">
        <v>136</v>
      </c>
      <c r="B148" s="115">
        <v>19900</v>
      </c>
      <c r="C148" s="97"/>
    </row>
    <row r="149" spans="1:3" s="84" customFormat="1" x14ac:dyDescent="0.2">
      <c r="A149" s="98" t="s">
        <v>96</v>
      </c>
      <c r="B149" s="115">
        <v>10280</v>
      </c>
      <c r="C149" s="97">
        <v>49261</v>
      </c>
    </row>
    <row r="150" spans="1:3" s="84" customFormat="1" x14ac:dyDescent="0.2">
      <c r="A150" s="98" t="s">
        <v>152</v>
      </c>
      <c r="B150" s="115"/>
      <c r="C150" s="97"/>
    </row>
    <row r="151" spans="1:3" s="84" customFormat="1" x14ac:dyDescent="0.2">
      <c r="A151" s="98" t="s">
        <v>21</v>
      </c>
      <c r="B151" s="115">
        <v>11335.5</v>
      </c>
      <c r="C151" s="97">
        <v>1998.36</v>
      </c>
    </row>
    <row r="152" spans="1:3" s="84" customFormat="1" x14ac:dyDescent="0.2">
      <c r="A152" s="98" t="s">
        <v>22</v>
      </c>
      <c r="B152" s="115">
        <v>18346</v>
      </c>
      <c r="C152" s="97">
        <v>22437</v>
      </c>
    </row>
    <row r="153" spans="1:3" s="84" customFormat="1" x14ac:dyDescent="0.2">
      <c r="A153" s="98" t="s">
        <v>190</v>
      </c>
      <c r="B153" s="115">
        <v>52200</v>
      </c>
      <c r="C153" s="97">
        <f>120138.29+35460</f>
        <v>155598.28999999998</v>
      </c>
    </row>
    <row r="154" spans="1:3" s="84" customFormat="1" x14ac:dyDescent="0.2">
      <c r="A154" s="98" t="s">
        <v>203</v>
      </c>
      <c r="B154" s="115"/>
      <c r="C154" s="97"/>
    </row>
    <row r="155" spans="1:3" s="84" customFormat="1" x14ac:dyDescent="0.2">
      <c r="A155" s="98" t="s">
        <v>98</v>
      </c>
      <c r="B155" s="115">
        <v>5000</v>
      </c>
      <c r="C155" s="97"/>
    </row>
    <row r="156" spans="1:3" s="84" customFormat="1" x14ac:dyDescent="0.2">
      <c r="A156" s="98" t="s">
        <v>168</v>
      </c>
      <c r="B156" s="115"/>
      <c r="C156" s="97"/>
    </row>
    <row r="157" spans="1:3" s="84" customFormat="1" x14ac:dyDescent="0.2">
      <c r="A157" s="98" t="s">
        <v>107</v>
      </c>
      <c r="B157" s="115">
        <v>758559</v>
      </c>
      <c r="C157" s="97"/>
    </row>
    <row r="158" spans="1:3" s="51" customFormat="1" x14ac:dyDescent="0.2">
      <c r="A158" s="98" t="s">
        <v>24</v>
      </c>
      <c r="B158" s="115"/>
      <c r="C158" s="97"/>
    </row>
    <row r="159" spans="1:3" s="51" customFormat="1" x14ac:dyDescent="0.2">
      <c r="A159" s="98" t="s">
        <v>25</v>
      </c>
      <c r="B159" s="115">
        <v>7217.5</v>
      </c>
      <c r="C159" s="97">
        <v>33684</v>
      </c>
    </row>
    <row r="160" spans="1:3" s="51" customFormat="1" x14ac:dyDescent="0.2">
      <c r="A160" s="98" t="s">
        <v>26</v>
      </c>
      <c r="B160" s="115"/>
      <c r="C160" s="97">
        <v>80350</v>
      </c>
    </row>
    <row r="161" spans="1:3" s="84" customFormat="1" x14ac:dyDescent="0.2">
      <c r="A161" s="67" t="s">
        <v>35</v>
      </c>
      <c r="B161" s="49">
        <f>SUM(B146:B160)</f>
        <v>916298</v>
      </c>
      <c r="C161" s="49">
        <f>SUM(C146:C160)</f>
        <v>348596.64999999997</v>
      </c>
    </row>
    <row r="162" spans="1:3" s="51" customFormat="1" x14ac:dyDescent="0.2">
      <c r="A162" s="98" t="s">
        <v>37</v>
      </c>
      <c r="B162" s="115">
        <v>250</v>
      </c>
      <c r="C162" s="97"/>
    </row>
    <row r="163" spans="1:3" s="51" customFormat="1" x14ac:dyDescent="0.2">
      <c r="A163" s="98" t="s">
        <v>38</v>
      </c>
      <c r="B163" s="115"/>
      <c r="C163" s="97"/>
    </row>
    <row r="164" spans="1:3" s="51" customFormat="1" x14ac:dyDescent="0.2">
      <c r="A164" s="98" t="s">
        <v>140</v>
      </c>
      <c r="B164" s="115">
        <v>2750</v>
      </c>
      <c r="C164" s="97">
        <v>2355</v>
      </c>
    </row>
    <row r="165" spans="1:3" s="51" customFormat="1" x14ac:dyDescent="0.2">
      <c r="A165" s="98" t="s">
        <v>138</v>
      </c>
      <c r="B165" s="115">
        <v>4740</v>
      </c>
      <c r="C165" s="97">
        <f>4940+110</f>
        <v>5050</v>
      </c>
    </row>
    <row r="166" spans="1:3" s="51" customFormat="1" x14ac:dyDescent="0.2">
      <c r="A166" s="98" t="s">
        <v>175</v>
      </c>
      <c r="B166" s="115"/>
      <c r="C166" s="97">
        <v>7679</v>
      </c>
    </row>
    <row r="167" spans="1:3" s="51" customFormat="1" x14ac:dyDescent="0.2">
      <c r="A167" s="98" t="s">
        <v>106</v>
      </c>
      <c r="B167" s="115">
        <v>10600</v>
      </c>
      <c r="C167" s="97"/>
    </row>
    <row r="168" spans="1:3" s="51" customFormat="1" x14ac:dyDescent="0.2">
      <c r="A168" s="98" t="s">
        <v>39</v>
      </c>
      <c r="B168" s="115">
        <v>94060</v>
      </c>
      <c r="C168" s="97">
        <f>23400+31960+7820+22660+16000+10063</f>
        <v>111903</v>
      </c>
    </row>
    <row r="169" spans="1:3" s="51" customFormat="1" x14ac:dyDescent="0.2">
      <c r="A169" s="98" t="s">
        <v>170</v>
      </c>
      <c r="B169" s="115">
        <v>23000</v>
      </c>
      <c r="C169" s="97"/>
    </row>
    <row r="170" spans="1:3" s="51" customFormat="1" x14ac:dyDescent="0.2">
      <c r="A170" s="98" t="s">
        <v>109</v>
      </c>
      <c r="B170" s="115">
        <v>53235</v>
      </c>
      <c r="C170" s="97">
        <v>4418</v>
      </c>
    </row>
    <row r="171" spans="1:3" s="51" customFormat="1" x14ac:dyDescent="0.2">
      <c r="A171" s="98" t="s">
        <v>40</v>
      </c>
      <c r="B171" s="115">
        <v>5304</v>
      </c>
      <c r="C171" s="97">
        <v>8246</v>
      </c>
    </row>
    <row r="172" spans="1:3" s="51" customFormat="1" x14ac:dyDescent="0.2">
      <c r="A172" s="98" t="s">
        <v>198</v>
      </c>
      <c r="B172" s="115"/>
      <c r="C172" s="97">
        <f>45000+27500</f>
        <v>72500</v>
      </c>
    </row>
    <row r="173" spans="1:3" s="51" customFormat="1" x14ac:dyDescent="0.2">
      <c r="A173" s="98" t="s">
        <v>41</v>
      </c>
      <c r="B173" s="115">
        <v>33162.5</v>
      </c>
      <c r="C173" s="97"/>
    </row>
    <row r="174" spans="1:3" s="51" customFormat="1" x14ac:dyDescent="0.2">
      <c r="A174" s="98" t="s">
        <v>197</v>
      </c>
      <c r="B174" s="115"/>
      <c r="C174" s="97">
        <v>5025</v>
      </c>
    </row>
    <row r="175" spans="1:3" s="51" customFormat="1" x14ac:dyDescent="0.2">
      <c r="A175" s="98" t="s">
        <v>171</v>
      </c>
      <c r="B175" s="115"/>
      <c r="C175" s="97">
        <v>8000</v>
      </c>
    </row>
    <row r="176" spans="1:3" s="51" customFormat="1" x14ac:dyDescent="0.2">
      <c r="A176" s="98" t="s">
        <v>151</v>
      </c>
      <c r="B176" s="115"/>
      <c r="C176" s="97">
        <v>5038.1000000000004</v>
      </c>
    </row>
    <row r="177" spans="1:3" s="51" customFormat="1" x14ac:dyDescent="0.2">
      <c r="A177" s="98" t="s">
        <v>184</v>
      </c>
      <c r="B177" s="115"/>
      <c r="C177" s="97"/>
    </row>
    <row r="178" spans="1:3" s="51" customFormat="1" x14ac:dyDescent="0.2">
      <c r="A178" s="98" t="s">
        <v>185</v>
      </c>
      <c r="B178" s="115"/>
      <c r="C178" s="97"/>
    </row>
    <row r="179" spans="1:3" s="51" customFormat="1" ht="24" customHeight="1" x14ac:dyDescent="0.2">
      <c r="A179" s="98" t="s">
        <v>42</v>
      </c>
      <c r="B179" s="115">
        <v>19600</v>
      </c>
      <c r="C179" s="97">
        <f>13710+9180</f>
        <v>22890</v>
      </c>
    </row>
    <row r="180" spans="1:3" s="51" customFormat="1" x14ac:dyDescent="0.2">
      <c r="A180" s="98" t="s">
        <v>43</v>
      </c>
      <c r="B180" s="115">
        <v>39809</v>
      </c>
      <c r="C180" s="97">
        <f>7272+10908</f>
        <v>18180</v>
      </c>
    </row>
    <row r="181" spans="1:3" s="51" customFormat="1" x14ac:dyDescent="0.2">
      <c r="A181" s="98" t="s">
        <v>44</v>
      </c>
      <c r="B181" s="115">
        <v>5336</v>
      </c>
      <c r="C181" s="97">
        <v>6185</v>
      </c>
    </row>
    <row r="182" spans="1:3" s="51" customFormat="1" x14ac:dyDescent="0.2">
      <c r="A182" s="98" t="s">
        <v>99</v>
      </c>
      <c r="B182" s="115"/>
      <c r="C182" s="97"/>
    </row>
    <row r="183" spans="1:3" s="51" customFormat="1" x14ac:dyDescent="0.2">
      <c r="A183" s="98" t="s">
        <v>183</v>
      </c>
      <c r="B183" s="115">
        <v>14700</v>
      </c>
      <c r="C183" s="97">
        <v>16965</v>
      </c>
    </row>
    <row r="184" spans="1:3" s="51" customFormat="1" x14ac:dyDescent="0.2">
      <c r="A184" s="98" t="s">
        <v>45</v>
      </c>
      <c r="B184" s="115">
        <v>8700</v>
      </c>
      <c r="C184" s="97">
        <v>4550</v>
      </c>
    </row>
    <row r="185" spans="1:3" s="84" customFormat="1" x14ac:dyDescent="0.2">
      <c r="A185" s="67" t="s">
        <v>47</v>
      </c>
      <c r="B185" s="49">
        <f>SUM(B162:B184)</f>
        <v>315246.5</v>
      </c>
      <c r="C185" s="49">
        <f>SUM(C162:C184)</f>
        <v>298984.09999999998</v>
      </c>
    </row>
    <row r="186" spans="1:3" s="51" customFormat="1" x14ac:dyDescent="0.2">
      <c r="A186" s="98" t="s">
        <v>46</v>
      </c>
      <c r="B186" s="97">
        <v>118000</v>
      </c>
      <c r="C186" s="97">
        <v>116060</v>
      </c>
    </row>
    <row r="187" spans="1:3" s="51" customFormat="1" x14ac:dyDescent="0.2">
      <c r="A187" s="98" t="s">
        <v>107</v>
      </c>
      <c r="B187" s="97">
        <v>1920650</v>
      </c>
      <c r="C187" s="97">
        <f>1920500+21600</f>
        <v>1942100</v>
      </c>
    </row>
    <row r="188" spans="1:3" s="51" customFormat="1" x14ac:dyDescent="0.2">
      <c r="A188" s="98" t="s">
        <v>159</v>
      </c>
      <c r="B188" s="97"/>
      <c r="C188" s="97">
        <v>9500</v>
      </c>
    </row>
    <row r="189" spans="1:3" s="51" customFormat="1" x14ac:dyDescent="0.2">
      <c r="A189" s="98" t="s">
        <v>204</v>
      </c>
      <c r="B189" s="115"/>
      <c r="C189" s="115">
        <v>34079</v>
      </c>
    </row>
    <row r="190" spans="1:3" s="51" customFormat="1" ht="15" customHeight="1" x14ac:dyDescent="0.2">
      <c r="A190" s="98" t="s">
        <v>207</v>
      </c>
      <c r="B190" s="97"/>
      <c r="C190" s="97">
        <v>3675</v>
      </c>
    </row>
    <row r="191" spans="1:3" s="64" customFormat="1" x14ac:dyDescent="0.2">
      <c r="A191" s="63" t="s">
        <v>48</v>
      </c>
      <c r="B191" s="45">
        <f>B190+B189+B188+B187+B186+B185+B161+B145+B139+B131</f>
        <v>14846915.916000001</v>
      </c>
      <c r="C191" s="45">
        <f>C190+C189+C188+C187+C186+C185+C161+C145+C139+C131</f>
        <v>13202932.059999999</v>
      </c>
    </row>
    <row r="192" spans="1:3" s="44" customFormat="1" x14ac:dyDescent="0.2">
      <c r="A192" s="140" t="s">
        <v>94</v>
      </c>
      <c r="B192" s="141"/>
      <c r="C192" s="141"/>
    </row>
    <row r="193" spans="1:3" s="2" customFormat="1" x14ac:dyDescent="0.2">
      <c r="A193" s="24" t="s">
        <v>50</v>
      </c>
      <c r="C193" s="19"/>
    </row>
    <row r="194" spans="1:3" s="51" customFormat="1" x14ac:dyDescent="0.2">
      <c r="A194" s="98" t="s">
        <v>6</v>
      </c>
      <c r="B194" s="106">
        <v>106944</v>
      </c>
      <c r="C194" s="97">
        <v>107150.67</v>
      </c>
    </row>
    <row r="195" spans="1:3" s="51" customFormat="1" x14ac:dyDescent="0.2">
      <c r="A195" s="98" t="s">
        <v>7</v>
      </c>
      <c r="B195" s="115">
        <v>34242</v>
      </c>
      <c r="C195" s="97">
        <v>34308</v>
      </c>
    </row>
    <row r="196" spans="1:3" s="51" customFormat="1" x14ac:dyDescent="0.2">
      <c r="A196" s="67" t="s">
        <v>28</v>
      </c>
      <c r="B196" s="49">
        <f>SUM(B194:B195)</f>
        <v>141186</v>
      </c>
      <c r="C196" s="49">
        <f>SUM(C194:C195)</f>
        <v>141458.66999999998</v>
      </c>
    </row>
    <row r="197" spans="1:3" s="51" customFormat="1" x14ac:dyDescent="0.2">
      <c r="A197" s="98" t="s">
        <v>33</v>
      </c>
      <c r="B197" s="115"/>
      <c r="C197" s="97"/>
    </row>
    <row r="198" spans="1:3" s="51" customFormat="1" x14ac:dyDescent="0.2">
      <c r="A198" s="98" t="s">
        <v>101</v>
      </c>
      <c r="B198" s="115">
        <v>2038.5</v>
      </c>
      <c r="C198" s="97">
        <v>1654.96</v>
      </c>
    </row>
    <row r="199" spans="1:3" s="51" customFormat="1" x14ac:dyDescent="0.2">
      <c r="A199" s="98" t="s">
        <v>157</v>
      </c>
      <c r="B199" s="115"/>
      <c r="C199" s="97">
        <v>21.69</v>
      </c>
    </row>
    <row r="200" spans="1:3" s="51" customFormat="1" x14ac:dyDescent="0.2">
      <c r="A200" s="98" t="s">
        <v>31</v>
      </c>
      <c r="B200" s="115">
        <v>221</v>
      </c>
      <c r="C200" s="97">
        <v>303</v>
      </c>
    </row>
    <row r="201" spans="1:3" s="51" customFormat="1" x14ac:dyDescent="0.2">
      <c r="A201" s="67" t="s">
        <v>32</v>
      </c>
      <c r="B201" s="49">
        <f t="shared" ref="B201:C201" si="6">SUM(B197:B200)</f>
        <v>2259.5</v>
      </c>
      <c r="C201" s="49">
        <f t="shared" si="6"/>
        <v>1979.65</v>
      </c>
    </row>
    <row r="202" spans="1:3" s="51" customFormat="1" x14ac:dyDescent="0.2">
      <c r="A202" s="98" t="s">
        <v>15</v>
      </c>
      <c r="B202" s="115">
        <v>1291.0519999999999</v>
      </c>
      <c r="C202" s="97">
        <v>840.65256346735009</v>
      </c>
    </row>
    <row r="203" spans="1:3" s="51" customFormat="1" x14ac:dyDescent="0.2">
      <c r="A203" s="67" t="s">
        <v>36</v>
      </c>
      <c r="B203" s="49">
        <f>SUM(B202:B202)</f>
        <v>1291.0519999999999</v>
      </c>
      <c r="C203" s="49">
        <f>SUM(C202:C202)</f>
        <v>840.65256346735009</v>
      </c>
    </row>
    <row r="204" spans="1:3" s="51" customFormat="1" x14ac:dyDescent="0.2">
      <c r="A204" s="98" t="s">
        <v>21</v>
      </c>
      <c r="B204" s="115">
        <v>94.5</v>
      </c>
      <c r="C204" s="97">
        <v>285.19</v>
      </c>
    </row>
    <row r="205" spans="1:3" s="51" customFormat="1" x14ac:dyDescent="0.2">
      <c r="A205" s="98" t="s">
        <v>34</v>
      </c>
      <c r="B205" s="115">
        <v>107.5</v>
      </c>
      <c r="C205" s="97"/>
    </row>
    <row r="206" spans="1:3" s="51" customFormat="1" x14ac:dyDescent="0.2">
      <c r="A206" s="98" t="s">
        <v>22</v>
      </c>
      <c r="B206" s="115">
        <v>217.5</v>
      </c>
      <c r="C206" s="115">
        <v>217.5</v>
      </c>
    </row>
    <row r="207" spans="1:3" s="51" customFormat="1" x14ac:dyDescent="0.2">
      <c r="A207" s="98" t="s">
        <v>96</v>
      </c>
      <c r="B207" s="115">
        <v>795</v>
      </c>
      <c r="C207" s="97"/>
    </row>
    <row r="208" spans="1:3" s="51" customFormat="1" x14ac:dyDescent="0.2">
      <c r="A208" s="98" t="s">
        <v>20</v>
      </c>
      <c r="B208" s="115">
        <v>550</v>
      </c>
      <c r="C208" s="97"/>
    </row>
    <row r="209" spans="1:3" s="51" customFormat="1" x14ac:dyDescent="0.2">
      <c r="A209" s="98" t="s">
        <v>166</v>
      </c>
      <c r="B209" s="115"/>
      <c r="C209" s="128"/>
    </row>
    <row r="210" spans="1:3" s="51" customFormat="1" x14ac:dyDescent="0.2">
      <c r="A210" s="98" t="s">
        <v>192</v>
      </c>
      <c r="B210" s="115"/>
      <c r="C210" s="128">
        <v>125.8</v>
      </c>
    </row>
    <row r="211" spans="1:3" s="51" customFormat="1" x14ac:dyDescent="0.2">
      <c r="A211" s="98" t="s">
        <v>25</v>
      </c>
      <c r="B211" s="115">
        <v>100</v>
      </c>
      <c r="C211" s="115">
        <v>100</v>
      </c>
    </row>
    <row r="212" spans="1:3" s="51" customFormat="1" x14ac:dyDescent="0.2">
      <c r="A212" s="67" t="s">
        <v>35</v>
      </c>
      <c r="B212" s="49">
        <f>SUM(B204:B211)</f>
        <v>1864.5</v>
      </c>
      <c r="C212" s="49">
        <f>SUM(C204:C211)</f>
        <v>728.49</v>
      </c>
    </row>
    <row r="213" spans="1:3" s="51" customFormat="1" ht="12" customHeight="1" x14ac:dyDescent="0.2">
      <c r="A213" s="98" t="s">
        <v>40</v>
      </c>
      <c r="B213" s="115">
        <v>499.5</v>
      </c>
      <c r="C213" s="115">
        <v>499.5</v>
      </c>
    </row>
    <row r="214" spans="1:3" s="51" customFormat="1" x14ac:dyDescent="0.2">
      <c r="A214" s="98" t="s">
        <v>41</v>
      </c>
      <c r="B214" s="115">
        <v>439.5</v>
      </c>
      <c r="C214" s="115"/>
    </row>
    <row r="215" spans="1:3" s="51" customFormat="1" x14ac:dyDescent="0.2">
      <c r="A215" s="98" t="s">
        <v>109</v>
      </c>
      <c r="B215" s="115">
        <v>585</v>
      </c>
      <c r="C215" s="115"/>
    </row>
    <row r="216" spans="1:3" s="51" customFormat="1" x14ac:dyDescent="0.2">
      <c r="A216" s="67" t="s">
        <v>47</v>
      </c>
      <c r="B216" s="49">
        <f>SUM(B213:B215)</f>
        <v>1524</v>
      </c>
      <c r="C216" s="49">
        <f>SUM(C213:C215)</f>
        <v>499.5</v>
      </c>
    </row>
    <row r="217" spans="1:3" s="47" customFormat="1" x14ac:dyDescent="0.2">
      <c r="A217" s="63" t="s">
        <v>60</v>
      </c>
      <c r="B217" s="45">
        <f>B216+B212+B203+B201+B196</f>
        <v>148125.052</v>
      </c>
      <c r="C217" s="45">
        <f>C216+C212+C203+C201+C196</f>
        <v>145506.96256346733</v>
      </c>
    </row>
    <row r="218" spans="1:3" s="51" customFormat="1" x14ac:dyDescent="0.2">
      <c r="A218" s="140" t="s">
        <v>95</v>
      </c>
      <c r="B218" s="141"/>
      <c r="C218" s="141"/>
    </row>
    <row r="219" spans="1:3" s="2" customFormat="1" x14ac:dyDescent="0.2">
      <c r="A219" s="24" t="s">
        <v>50</v>
      </c>
      <c r="B219" s="106"/>
      <c r="C219" s="19"/>
    </row>
    <row r="220" spans="1:3" s="51" customFormat="1" x14ac:dyDescent="0.2">
      <c r="A220" s="98" t="s">
        <v>6</v>
      </c>
      <c r="B220" s="115">
        <v>106944</v>
      </c>
      <c r="C220" s="97">
        <v>109904.29</v>
      </c>
    </row>
    <row r="221" spans="1:3" s="51" customFormat="1" x14ac:dyDescent="0.2">
      <c r="A221" s="98" t="s">
        <v>7</v>
      </c>
      <c r="B221" s="115">
        <v>18226</v>
      </c>
      <c r="C221" s="97">
        <v>18730</v>
      </c>
    </row>
    <row r="222" spans="1:3" s="51" customFormat="1" x14ac:dyDescent="0.2">
      <c r="A222" s="67" t="s">
        <v>28</v>
      </c>
      <c r="B222" s="49">
        <f>SUM(B220:B221)</f>
        <v>125170</v>
      </c>
      <c r="C222" s="49">
        <f>SUM(C220:C221)</f>
        <v>128634.29</v>
      </c>
    </row>
    <row r="223" spans="1:3" s="51" customFormat="1" x14ac:dyDescent="0.2">
      <c r="A223" s="98" t="s">
        <v>33</v>
      </c>
      <c r="B223" s="115"/>
      <c r="C223" s="97"/>
    </row>
    <row r="224" spans="1:3" s="51" customFormat="1" x14ac:dyDescent="0.2">
      <c r="A224" s="98" t="s">
        <v>51</v>
      </c>
      <c r="B224" s="115">
        <v>1917</v>
      </c>
      <c r="C224" s="97">
        <v>2261.56</v>
      </c>
    </row>
    <row r="225" spans="1:3" s="51" customFormat="1" x14ac:dyDescent="0.2">
      <c r="A225" s="98" t="s">
        <v>157</v>
      </c>
      <c r="B225" s="115"/>
      <c r="C225" s="97">
        <v>1966.7599999999998</v>
      </c>
    </row>
    <row r="226" spans="1:3" s="51" customFormat="1" x14ac:dyDescent="0.2">
      <c r="A226" s="98" t="s">
        <v>31</v>
      </c>
      <c r="B226" s="115">
        <v>221</v>
      </c>
      <c r="C226" s="97"/>
    </row>
    <row r="227" spans="1:3" s="51" customFormat="1" x14ac:dyDescent="0.2">
      <c r="A227" s="67" t="s">
        <v>32</v>
      </c>
      <c r="B227" s="49">
        <f>SUM(B223:B226)</f>
        <v>2138</v>
      </c>
      <c r="C227" s="49">
        <f>SUM(C223:C226)</f>
        <v>4228.32</v>
      </c>
    </row>
    <row r="228" spans="1:3" s="51" customFormat="1" x14ac:dyDescent="0.2">
      <c r="A228" s="98" t="s">
        <v>15</v>
      </c>
      <c r="B228" s="115">
        <v>645.52599999999995</v>
      </c>
      <c r="C228" s="97">
        <v>6029.4822918798009</v>
      </c>
    </row>
    <row r="229" spans="1:3" s="51" customFormat="1" x14ac:dyDescent="0.2">
      <c r="A229" s="67" t="s">
        <v>36</v>
      </c>
      <c r="B229" s="49">
        <f>SUM(B228:B228)</f>
        <v>645.52599999999995</v>
      </c>
      <c r="C229" s="49">
        <f>SUM(C228:C228)</f>
        <v>6029.4822918798009</v>
      </c>
    </row>
    <row r="230" spans="1:3" s="51" customFormat="1" x14ac:dyDescent="0.2">
      <c r="A230" s="98" t="s">
        <v>21</v>
      </c>
      <c r="B230" s="115">
        <v>94.5</v>
      </c>
      <c r="C230" s="97">
        <v>232</v>
      </c>
    </row>
    <row r="231" spans="1:3" s="51" customFormat="1" x14ac:dyDescent="0.2">
      <c r="A231" s="98" t="s">
        <v>34</v>
      </c>
      <c r="B231" s="115">
        <v>107.5</v>
      </c>
      <c r="C231" s="97"/>
    </row>
    <row r="232" spans="1:3" s="51" customFormat="1" x14ac:dyDescent="0.2">
      <c r="A232" s="98" t="s">
        <v>22</v>
      </c>
      <c r="B232" s="115">
        <v>217.5</v>
      </c>
      <c r="C232" s="115">
        <v>108.75</v>
      </c>
    </row>
    <row r="233" spans="1:3" s="51" customFormat="1" x14ac:dyDescent="0.2">
      <c r="A233" s="98" t="s">
        <v>24</v>
      </c>
      <c r="B233" s="115"/>
      <c r="C233" s="97"/>
    </row>
    <row r="234" spans="1:3" s="51" customFormat="1" x14ac:dyDescent="0.2">
      <c r="A234" s="98" t="s">
        <v>96</v>
      </c>
      <c r="B234" s="115">
        <v>795</v>
      </c>
      <c r="C234" s="97"/>
    </row>
    <row r="235" spans="1:3" s="51" customFormat="1" x14ac:dyDescent="0.2">
      <c r="A235" s="98" t="s">
        <v>20</v>
      </c>
      <c r="B235" s="115">
        <v>550</v>
      </c>
      <c r="C235" s="97"/>
    </row>
    <row r="236" spans="1:3" s="51" customFormat="1" x14ac:dyDescent="0.2">
      <c r="A236" s="98" t="s">
        <v>166</v>
      </c>
      <c r="B236" s="115">
        <v>1237.5</v>
      </c>
      <c r="C236" s="128">
        <v>314</v>
      </c>
    </row>
    <row r="237" spans="1:3" s="51" customFormat="1" x14ac:dyDescent="0.2">
      <c r="A237" s="98" t="s">
        <v>192</v>
      </c>
      <c r="B237" s="115"/>
      <c r="C237" s="128">
        <v>62.99</v>
      </c>
    </row>
    <row r="238" spans="1:3" s="51" customFormat="1" x14ac:dyDescent="0.2">
      <c r="A238" s="98" t="s">
        <v>25</v>
      </c>
      <c r="B238" s="115">
        <v>100</v>
      </c>
      <c r="C238" s="115">
        <v>100</v>
      </c>
    </row>
    <row r="239" spans="1:3" s="51" customFormat="1" x14ac:dyDescent="0.2">
      <c r="A239" s="67" t="s">
        <v>35</v>
      </c>
      <c r="B239" s="49">
        <f>SUM(B230:B238)</f>
        <v>3102</v>
      </c>
      <c r="C239" s="49">
        <f>SUM(C230:C238)</f>
        <v>817.74</v>
      </c>
    </row>
    <row r="240" spans="1:3" s="51" customFormat="1" x14ac:dyDescent="0.2">
      <c r="A240" s="98" t="s">
        <v>40</v>
      </c>
      <c r="B240" s="115">
        <v>155</v>
      </c>
      <c r="C240" s="115">
        <v>155</v>
      </c>
    </row>
    <row r="241" spans="1:3" s="51" customFormat="1" x14ac:dyDescent="0.2">
      <c r="A241" s="98" t="s">
        <v>41</v>
      </c>
      <c r="B241" s="115">
        <v>439.5</v>
      </c>
      <c r="C241" s="115"/>
    </row>
    <row r="242" spans="1:3" s="51" customFormat="1" x14ac:dyDescent="0.2">
      <c r="A242" s="98" t="s">
        <v>139</v>
      </c>
      <c r="B242" s="115"/>
      <c r="C242" s="97"/>
    </row>
    <row r="243" spans="1:3" s="51" customFormat="1" x14ac:dyDescent="0.2">
      <c r="A243" s="98" t="s">
        <v>109</v>
      </c>
      <c r="B243" s="115">
        <v>585</v>
      </c>
      <c r="C243" s="115"/>
    </row>
    <row r="244" spans="1:3" s="51" customFormat="1" x14ac:dyDescent="0.2">
      <c r="A244" s="67" t="s">
        <v>47</v>
      </c>
      <c r="B244" s="49">
        <f>SUM(B240:B243)</f>
        <v>1179.5</v>
      </c>
      <c r="C244" s="49">
        <f>SUM(C240:C243)</f>
        <v>155</v>
      </c>
    </row>
    <row r="245" spans="1:3" s="47" customFormat="1" x14ac:dyDescent="0.2">
      <c r="A245" s="63" t="s">
        <v>61</v>
      </c>
      <c r="B245" s="45">
        <f>B244+B239+B229+B227+B222</f>
        <v>132235.02600000001</v>
      </c>
      <c r="C245" s="45">
        <f>C244+C239+C229+C227+C222</f>
        <v>139864.83229187981</v>
      </c>
    </row>
    <row r="246" spans="1:3" s="51" customFormat="1" x14ac:dyDescent="0.2">
      <c r="A246" s="140" t="s">
        <v>112</v>
      </c>
      <c r="B246" s="141"/>
      <c r="C246" s="141"/>
    </row>
    <row r="247" spans="1:3" s="2" customFormat="1" x14ac:dyDescent="0.2">
      <c r="A247" s="24" t="s">
        <v>50</v>
      </c>
      <c r="B247" s="106"/>
      <c r="C247" s="19"/>
    </row>
    <row r="248" spans="1:3" s="51" customFormat="1" x14ac:dyDescent="0.2">
      <c r="A248" s="98" t="s">
        <v>6</v>
      </c>
      <c r="B248" s="115">
        <v>106944</v>
      </c>
      <c r="C248" s="97">
        <v>104826.28</v>
      </c>
    </row>
    <row r="249" spans="1:3" s="51" customFormat="1" x14ac:dyDescent="0.2">
      <c r="A249" s="98" t="s">
        <v>7</v>
      </c>
      <c r="B249" s="115">
        <v>29234</v>
      </c>
      <c r="C249" s="97">
        <v>28655</v>
      </c>
    </row>
    <row r="250" spans="1:3" s="51" customFormat="1" x14ac:dyDescent="0.2">
      <c r="A250" s="67" t="s">
        <v>28</v>
      </c>
      <c r="B250" s="49">
        <f>SUM(B248:B249)</f>
        <v>136178</v>
      </c>
      <c r="C250" s="49">
        <f>SUM(C248:C249)</f>
        <v>133481.28</v>
      </c>
    </row>
    <row r="251" spans="1:3" s="51" customFormat="1" x14ac:dyDescent="0.2">
      <c r="A251" s="98" t="s">
        <v>33</v>
      </c>
      <c r="B251" s="115"/>
      <c r="C251" s="97"/>
    </row>
    <row r="252" spans="1:3" s="51" customFormat="1" x14ac:dyDescent="0.2">
      <c r="A252" s="98" t="s">
        <v>51</v>
      </c>
      <c r="B252" s="115">
        <v>1979</v>
      </c>
      <c r="C252" s="97">
        <v>1604.57</v>
      </c>
    </row>
    <row r="253" spans="1:3" s="51" customFormat="1" x14ac:dyDescent="0.2">
      <c r="A253" s="98" t="s">
        <v>165</v>
      </c>
      <c r="B253" s="115"/>
      <c r="C253" s="97">
        <v>262.94</v>
      </c>
    </row>
    <row r="254" spans="1:3" s="51" customFormat="1" x14ac:dyDescent="0.2">
      <c r="A254" s="98" t="s">
        <v>31</v>
      </c>
      <c r="B254" s="115">
        <v>221</v>
      </c>
      <c r="C254" s="97"/>
    </row>
    <row r="255" spans="1:3" s="51" customFormat="1" x14ac:dyDescent="0.2">
      <c r="A255" s="67" t="s">
        <v>32</v>
      </c>
      <c r="B255" s="49">
        <f>SUM(B251:B254)</f>
        <v>2200</v>
      </c>
      <c r="C255" s="49">
        <f>SUM(C251:C254)</f>
        <v>1867.51</v>
      </c>
    </row>
    <row r="256" spans="1:3" s="51" customFormat="1" x14ac:dyDescent="0.2">
      <c r="A256" s="98" t="s">
        <v>15</v>
      </c>
      <c r="B256" s="115">
        <v>4088.3330000000001</v>
      </c>
      <c r="C256" s="97">
        <v>4434.3121702563503</v>
      </c>
    </row>
    <row r="257" spans="1:3" s="51" customFormat="1" x14ac:dyDescent="0.2">
      <c r="A257" s="98" t="s">
        <v>111</v>
      </c>
      <c r="B257" s="115">
        <v>18177.233</v>
      </c>
      <c r="C257" s="97">
        <v>18920.709999963394</v>
      </c>
    </row>
    <row r="258" spans="1:3" s="51" customFormat="1" x14ac:dyDescent="0.2">
      <c r="A258" s="67" t="s">
        <v>36</v>
      </c>
      <c r="B258" s="49">
        <f>SUM(B256:B257)</f>
        <v>22265.565999999999</v>
      </c>
      <c r="C258" s="49">
        <f>SUM(C256:C257)</f>
        <v>23355.022170219745</v>
      </c>
    </row>
    <row r="259" spans="1:3" s="51" customFormat="1" x14ac:dyDescent="0.2">
      <c r="A259" s="98" t="s">
        <v>21</v>
      </c>
      <c r="B259" s="115">
        <v>94.5</v>
      </c>
      <c r="C259" s="97">
        <v>116</v>
      </c>
    </row>
    <row r="260" spans="1:3" s="51" customFormat="1" x14ac:dyDescent="0.2">
      <c r="A260" s="98" t="s">
        <v>34</v>
      </c>
      <c r="B260" s="115">
        <v>107.5</v>
      </c>
      <c r="C260" s="97"/>
    </row>
    <row r="261" spans="1:3" s="51" customFormat="1" x14ac:dyDescent="0.2">
      <c r="A261" s="98" t="s">
        <v>22</v>
      </c>
      <c r="B261" s="115">
        <v>217.5</v>
      </c>
      <c r="C261" s="115">
        <v>108.75</v>
      </c>
    </row>
    <row r="262" spans="1:3" s="51" customFormat="1" x14ac:dyDescent="0.2">
      <c r="A262" s="98" t="s">
        <v>96</v>
      </c>
      <c r="B262" s="115">
        <v>795</v>
      </c>
      <c r="C262" s="97">
        <v>34371</v>
      </c>
    </row>
    <row r="263" spans="1:3" s="51" customFormat="1" x14ac:dyDescent="0.2">
      <c r="A263" s="98" t="s">
        <v>20</v>
      </c>
      <c r="B263" s="115">
        <v>550</v>
      </c>
      <c r="C263" s="97"/>
    </row>
    <row r="264" spans="1:3" s="51" customFormat="1" x14ac:dyDescent="0.2">
      <c r="A264" s="98" t="s">
        <v>166</v>
      </c>
      <c r="B264" s="115">
        <v>990</v>
      </c>
      <c r="C264" s="128"/>
    </row>
    <row r="265" spans="1:3" s="51" customFormat="1" x14ac:dyDescent="0.2">
      <c r="A265" s="98" t="s">
        <v>192</v>
      </c>
      <c r="B265" s="115"/>
      <c r="C265" s="128">
        <v>125.8</v>
      </c>
    </row>
    <row r="266" spans="1:3" s="51" customFormat="1" x14ac:dyDescent="0.2">
      <c r="A266" s="98" t="s">
        <v>25</v>
      </c>
      <c r="B266" s="115">
        <v>100</v>
      </c>
      <c r="C266" s="115">
        <v>100</v>
      </c>
    </row>
    <row r="267" spans="1:3" s="51" customFormat="1" x14ac:dyDescent="0.2">
      <c r="A267" s="67" t="s">
        <v>35</v>
      </c>
      <c r="B267" s="49">
        <f>SUM(B259:B266)</f>
        <v>2854.5</v>
      </c>
      <c r="C267" s="49">
        <f>SUM(C259:C266)</f>
        <v>34821.550000000003</v>
      </c>
    </row>
    <row r="268" spans="1:3" s="51" customFormat="1" x14ac:dyDescent="0.2">
      <c r="A268" s="98" t="s">
        <v>40</v>
      </c>
      <c r="B268" s="115">
        <v>212.5</v>
      </c>
      <c r="C268" s="115">
        <v>212.5</v>
      </c>
    </row>
    <row r="269" spans="1:3" s="51" customFormat="1" x14ac:dyDescent="0.2">
      <c r="A269" s="98" t="s">
        <v>109</v>
      </c>
      <c r="B269" s="115">
        <v>585</v>
      </c>
      <c r="C269" s="97"/>
    </row>
    <row r="270" spans="1:3" s="51" customFormat="1" x14ac:dyDescent="0.2">
      <c r="A270" s="98" t="s">
        <v>52</v>
      </c>
      <c r="B270" s="115">
        <v>3510</v>
      </c>
      <c r="C270" s="115">
        <f>2039.1+1009+3100</f>
        <v>6148.1</v>
      </c>
    </row>
    <row r="271" spans="1:3" s="51" customFormat="1" x14ac:dyDescent="0.2">
      <c r="A271" s="98" t="s">
        <v>45</v>
      </c>
      <c r="B271" s="115">
        <v>250</v>
      </c>
      <c r="C271" s="115"/>
    </row>
    <row r="272" spans="1:3" s="51" customFormat="1" x14ac:dyDescent="0.2">
      <c r="A272" s="98" t="s">
        <v>139</v>
      </c>
      <c r="B272" s="115"/>
      <c r="C272" s="97"/>
    </row>
    <row r="273" spans="1:3" s="51" customFormat="1" x14ac:dyDescent="0.2">
      <c r="A273" s="98" t="s">
        <v>41</v>
      </c>
      <c r="B273" s="115">
        <v>439.5</v>
      </c>
      <c r="C273" s="115"/>
    </row>
    <row r="274" spans="1:3" s="51" customFormat="1" x14ac:dyDescent="0.2">
      <c r="A274" s="67" t="s">
        <v>47</v>
      </c>
      <c r="B274" s="49">
        <f>SUM(B268:B273)</f>
        <v>4997</v>
      </c>
      <c r="C274" s="49">
        <f>SUM(C268:C273)</f>
        <v>6360.6</v>
      </c>
    </row>
    <row r="275" spans="1:3" s="47" customFormat="1" x14ac:dyDescent="0.2">
      <c r="A275" s="63" t="s">
        <v>67</v>
      </c>
      <c r="B275" s="45">
        <f>B274+B267+B258+B255+B250</f>
        <v>168495.06599999999</v>
      </c>
      <c r="C275" s="45">
        <f>C274+C267+C258+C255+C250</f>
        <v>199885.96217021975</v>
      </c>
    </row>
    <row r="276" spans="1:3" s="51" customFormat="1" x14ac:dyDescent="0.2">
      <c r="A276" s="140" t="s">
        <v>113</v>
      </c>
      <c r="B276" s="141"/>
      <c r="C276" s="141"/>
    </row>
    <row r="277" spans="1:3" s="2" customFormat="1" x14ac:dyDescent="0.2">
      <c r="A277" s="24" t="s">
        <v>50</v>
      </c>
      <c r="B277" s="106"/>
      <c r="C277" s="19"/>
    </row>
    <row r="278" spans="1:3" s="51" customFormat="1" x14ac:dyDescent="0.2">
      <c r="A278" s="98" t="s">
        <v>6</v>
      </c>
      <c r="B278" s="115">
        <v>97584</v>
      </c>
      <c r="C278" s="97">
        <v>97723.78</v>
      </c>
    </row>
    <row r="279" spans="1:3" s="51" customFormat="1" x14ac:dyDescent="0.2">
      <c r="A279" s="98" t="s">
        <v>7</v>
      </c>
      <c r="B279" s="115">
        <v>21468.5</v>
      </c>
      <c r="C279" s="97">
        <v>21499</v>
      </c>
    </row>
    <row r="280" spans="1:3" s="51" customFormat="1" x14ac:dyDescent="0.2">
      <c r="A280" s="67" t="s">
        <v>28</v>
      </c>
      <c r="B280" s="49">
        <f>SUM(B278:B279)</f>
        <v>119052.5</v>
      </c>
      <c r="C280" s="49">
        <f>SUM(C278:C279)</f>
        <v>119222.78</v>
      </c>
    </row>
    <row r="281" spans="1:3" s="51" customFormat="1" x14ac:dyDescent="0.2">
      <c r="A281" s="98" t="s">
        <v>33</v>
      </c>
      <c r="B281" s="115"/>
      <c r="C281" s="97"/>
    </row>
    <row r="282" spans="1:3" s="51" customFormat="1" x14ac:dyDescent="0.2">
      <c r="A282" s="98" t="s">
        <v>157</v>
      </c>
      <c r="B282" s="115"/>
      <c r="C282" s="97">
        <v>722.65000000000009</v>
      </c>
    </row>
    <row r="283" spans="1:3" s="51" customFormat="1" x14ac:dyDescent="0.2">
      <c r="A283" s="98" t="s">
        <v>51</v>
      </c>
      <c r="B283" s="115">
        <v>1970.5</v>
      </c>
      <c r="C283" s="97">
        <v>1929.1200000000001</v>
      </c>
    </row>
    <row r="284" spans="1:3" s="51" customFormat="1" x14ac:dyDescent="0.2">
      <c r="A284" s="98" t="s">
        <v>31</v>
      </c>
      <c r="B284" s="115">
        <v>221</v>
      </c>
      <c r="C284" s="97">
        <v>560.74</v>
      </c>
    </row>
    <row r="285" spans="1:3" s="51" customFormat="1" x14ac:dyDescent="0.2">
      <c r="A285" s="67" t="s">
        <v>32</v>
      </c>
      <c r="B285" s="49">
        <f>SUM(B281:B284)</f>
        <v>2191.5</v>
      </c>
      <c r="C285" s="49">
        <f>SUM(C281:C284)</f>
        <v>3212.51</v>
      </c>
    </row>
    <row r="286" spans="1:3" s="51" customFormat="1" x14ac:dyDescent="0.2">
      <c r="A286" s="98" t="s">
        <v>15</v>
      </c>
      <c r="B286" s="115">
        <v>2797.28</v>
      </c>
      <c r="C286" s="97">
        <v>414.17628685267204</v>
      </c>
    </row>
    <row r="287" spans="1:3" s="51" customFormat="1" x14ac:dyDescent="0.2">
      <c r="A287" s="98" t="s">
        <v>111</v>
      </c>
      <c r="B287" s="115">
        <v>420</v>
      </c>
      <c r="C287" s="97"/>
    </row>
    <row r="288" spans="1:3" s="51" customFormat="1" x14ac:dyDescent="0.2">
      <c r="A288" s="67" t="s">
        <v>36</v>
      </c>
      <c r="B288" s="49">
        <f>SUM(B286:B287)</f>
        <v>3217.28</v>
      </c>
      <c r="C288" s="49">
        <f>SUM(C286:C287)</f>
        <v>414.17628685267204</v>
      </c>
    </row>
    <row r="289" spans="1:3" s="51" customFormat="1" x14ac:dyDescent="0.2">
      <c r="A289" s="98" t="s">
        <v>21</v>
      </c>
      <c r="B289" s="115">
        <v>94.5</v>
      </c>
      <c r="C289" s="97">
        <v>196.26</v>
      </c>
    </row>
    <row r="290" spans="1:3" s="51" customFormat="1" x14ac:dyDescent="0.2">
      <c r="A290" s="98" t="s">
        <v>34</v>
      </c>
      <c r="B290" s="115">
        <v>107.5</v>
      </c>
      <c r="C290" s="97"/>
    </row>
    <row r="291" spans="1:3" s="51" customFormat="1" x14ac:dyDescent="0.2">
      <c r="A291" s="98" t="s">
        <v>22</v>
      </c>
      <c r="B291" s="115">
        <v>217.5</v>
      </c>
      <c r="C291" s="115">
        <v>108.75</v>
      </c>
    </row>
    <row r="292" spans="1:3" s="51" customFormat="1" x14ac:dyDescent="0.2">
      <c r="A292" s="98" t="s">
        <v>96</v>
      </c>
      <c r="B292" s="115">
        <v>795</v>
      </c>
      <c r="C292" s="97"/>
    </row>
    <row r="293" spans="1:3" s="51" customFormat="1" x14ac:dyDescent="0.2">
      <c r="A293" s="98" t="s">
        <v>20</v>
      </c>
      <c r="B293" s="115">
        <v>550</v>
      </c>
      <c r="C293" s="97"/>
    </row>
    <row r="294" spans="1:3" s="51" customFormat="1" x14ac:dyDescent="0.2">
      <c r="A294" s="98" t="s">
        <v>166</v>
      </c>
      <c r="B294" s="115">
        <v>495</v>
      </c>
      <c r="C294" s="128">
        <v>1256</v>
      </c>
    </row>
    <row r="295" spans="1:3" s="51" customFormat="1" x14ac:dyDescent="0.2">
      <c r="A295" s="98" t="s">
        <v>192</v>
      </c>
      <c r="B295" s="115"/>
      <c r="C295" s="128">
        <v>125.8</v>
      </c>
    </row>
    <row r="296" spans="1:3" s="51" customFormat="1" x14ac:dyDescent="0.2">
      <c r="A296" s="98" t="s">
        <v>25</v>
      </c>
      <c r="B296" s="115">
        <v>100</v>
      </c>
      <c r="C296" s="115">
        <v>100</v>
      </c>
    </row>
    <row r="297" spans="1:3" s="51" customFormat="1" x14ac:dyDescent="0.2">
      <c r="A297" s="67" t="s">
        <v>35</v>
      </c>
      <c r="B297" s="49">
        <f>SUM(B289:B296)</f>
        <v>2359.5</v>
      </c>
      <c r="C297" s="49">
        <f>SUM(C289:C296)</f>
        <v>1786.81</v>
      </c>
    </row>
    <row r="298" spans="1:3" s="51" customFormat="1" x14ac:dyDescent="0.2">
      <c r="A298" s="98" t="s">
        <v>40</v>
      </c>
      <c r="B298" s="115">
        <v>233</v>
      </c>
      <c r="C298" s="115">
        <v>233</v>
      </c>
    </row>
    <row r="299" spans="1:3" s="51" customFormat="1" x14ac:dyDescent="0.2">
      <c r="A299" s="98" t="s">
        <v>109</v>
      </c>
      <c r="B299" s="115">
        <v>390</v>
      </c>
      <c r="C299" s="115"/>
    </row>
    <row r="300" spans="1:3" s="51" customFormat="1" x14ac:dyDescent="0.2">
      <c r="A300" s="98" t="s">
        <v>41</v>
      </c>
      <c r="B300" s="115">
        <v>439.5</v>
      </c>
      <c r="C300" s="115"/>
    </row>
    <row r="301" spans="1:3" s="51" customFormat="1" x14ac:dyDescent="0.2">
      <c r="A301" s="67" t="s">
        <v>47</v>
      </c>
      <c r="B301" s="49">
        <f>SUM(B298:B300)</f>
        <v>1062.5</v>
      </c>
      <c r="C301" s="49">
        <f>SUM(C298:C300)</f>
        <v>233</v>
      </c>
    </row>
    <row r="302" spans="1:3" s="47" customFormat="1" x14ac:dyDescent="0.2">
      <c r="A302" s="63" t="s">
        <v>68</v>
      </c>
      <c r="B302" s="45">
        <f>B301+B297+B288+B285+B280</f>
        <v>127883.28</v>
      </c>
      <c r="C302" s="45">
        <f>C301+C297+C288+C285+C280</f>
        <v>124869.27628685268</v>
      </c>
    </row>
    <row r="303" spans="1:3" s="65" customFormat="1" x14ac:dyDescent="0.2">
      <c r="A303" s="140" t="s">
        <v>49</v>
      </c>
      <c r="B303" s="141"/>
      <c r="C303" s="141"/>
    </row>
    <row r="304" spans="1:3" s="2" customFormat="1" x14ac:dyDescent="0.2">
      <c r="A304" s="24" t="s">
        <v>50</v>
      </c>
      <c r="B304" s="106"/>
      <c r="C304" s="19"/>
    </row>
    <row r="305" spans="1:3" s="51" customFormat="1" x14ac:dyDescent="0.2">
      <c r="A305" s="98" t="s">
        <v>6</v>
      </c>
      <c r="B305" s="115">
        <v>549773.5</v>
      </c>
      <c r="C305" s="97">
        <v>584320.03</v>
      </c>
    </row>
    <row r="306" spans="1:3" s="51" customFormat="1" x14ac:dyDescent="0.2">
      <c r="A306" s="98" t="s">
        <v>7</v>
      </c>
      <c r="B306" s="115">
        <v>88621.5</v>
      </c>
      <c r="C306" s="97">
        <v>94234</v>
      </c>
    </row>
    <row r="307" spans="1:3" s="84" customFormat="1" x14ac:dyDescent="0.2">
      <c r="A307" s="67" t="s">
        <v>28</v>
      </c>
      <c r="B307" s="49">
        <f t="shared" ref="B307:C307" si="7">SUM(B305:B306)</f>
        <v>638395</v>
      </c>
      <c r="C307" s="49">
        <f t="shared" si="7"/>
        <v>678554.03</v>
      </c>
    </row>
    <row r="308" spans="1:3" s="51" customFormat="1" x14ac:dyDescent="0.2">
      <c r="A308" s="98" t="s">
        <v>33</v>
      </c>
      <c r="B308" s="115">
        <v>600</v>
      </c>
      <c r="C308" s="97"/>
    </row>
    <row r="309" spans="1:3" s="51" customFormat="1" x14ac:dyDescent="0.2">
      <c r="A309" s="98" t="s">
        <v>51</v>
      </c>
      <c r="B309" s="115">
        <v>10226</v>
      </c>
      <c r="C309" s="97">
        <v>9788.4499999999989</v>
      </c>
    </row>
    <row r="310" spans="1:3" s="51" customFormat="1" x14ac:dyDescent="0.2">
      <c r="A310" s="98" t="s">
        <v>157</v>
      </c>
      <c r="B310" s="115"/>
      <c r="C310" s="97"/>
    </row>
    <row r="311" spans="1:3" s="51" customFormat="1" x14ac:dyDescent="0.2">
      <c r="A311" s="98" t="s">
        <v>31</v>
      </c>
      <c r="B311" s="115">
        <v>636</v>
      </c>
      <c r="C311" s="97"/>
    </row>
    <row r="312" spans="1:3" s="84" customFormat="1" x14ac:dyDescent="0.2">
      <c r="A312" s="67" t="s">
        <v>32</v>
      </c>
      <c r="B312" s="49">
        <f t="shared" ref="B312:C312" si="8">SUM(B308:B311)</f>
        <v>11462</v>
      </c>
      <c r="C312" s="49">
        <f t="shared" si="8"/>
        <v>9788.4499999999989</v>
      </c>
    </row>
    <row r="313" spans="1:3" s="51" customFormat="1" x14ac:dyDescent="0.2">
      <c r="A313" s="98" t="s">
        <v>15</v>
      </c>
      <c r="B313" s="115">
        <v>16138.155000000001</v>
      </c>
      <c r="C313" s="97">
        <v>19286.437796319049</v>
      </c>
    </row>
    <row r="314" spans="1:3" s="51" customFormat="1" x14ac:dyDescent="0.2">
      <c r="A314" s="98" t="s">
        <v>111</v>
      </c>
      <c r="B314" s="115"/>
      <c r="C314" s="97"/>
    </row>
    <row r="315" spans="1:3" s="84" customFormat="1" x14ac:dyDescent="0.2">
      <c r="A315" s="67" t="s">
        <v>36</v>
      </c>
      <c r="B315" s="49">
        <f t="shared" ref="B315:C315" si="9">SUM(B313:B314)</f>
        <v>16138.155000000001</v>
      </c>
      <c r="C315" s="49">
        <f t="shared" si="9"/>
        <v>19286.437796319049</v>
      </c>
    </row>
    <row r="316" spans="1:3" s="51" customFormat="1" x14ac:dyDescent="0.2">
      <c r="A316" s="98" t="s">
        <v>34</v>
      </c>
      <c r="B316" s="115">
        <v>425</v>
      </c>
      <c r="C316" s="97"/>
    </row>
    <row r="317" spans="1:3" s="51" customFormat="1" x14ac:dyDescent="0.2">
      <c r="A317" s="98" t="s">
        <v>21</v>
      </c>
      <c r="B317" s="115">
        <v>426</v>
      </c>
      <c r="C317" s="97"/>
    </row>
    <row r="318" spans="1:3" s="51" customFormat="1" x14ac:dyDescent="0.2">
      <c r="A318" s="98" t="s">
        <v>23</v>
      </c>
      <c r="B318" s="115">
        <v>16200</v>
      </c>
      <c r="C318" s="97">
        <v>25897</v>
      </c>
    </row>
    <row r="319" spans="1:3" s="51" customFormat="1" x14ac:dyDescent="0.2">
      <c r="A319" s="98" t="s">
        <v>203</v>
      </c>
      <c r="B319" s="115"/>
      <c r="C319" s="97">
        <v>8793</v>
      </c>
    </row>
    <row r="320" spans="1:3" s="51" customFormat="1" x14ac:dyDescent="0.2">
      <c r="A320" s="98" t="s">
        <v>168</v>
      </c>
      <c r="B320" s="115"/>
      <c r="C320" s="97"/>
    </row>
    <row r="321" spans="1:3" s="51" customFormat="1" x14ac:dyDescent="0.2">
      <c r="A321" s="98" t="s">
        <v>98</v>
      </c>
      <c r="B321" s="115">
        <v>5000</v>
      </c>
      <c r="C321" s="97"/>
    </row>
    <row r="322" spans="1:3" s="51" customFormat="1" x14ac:dyDescent="0.2">
      <c r="A322" s="98" t="s">
        <v>22</v>
      </c>
      <c r="B322" s="115">
        <v>967.5</v>
      </c>
      <c r="C322" s="115">
        <v>483.75</v>
      </c>
    </row>
    <row r="323" spans="1:3" s="51" customFormat="1" x14ac:dyDescent="0.2">
      <c r="A323" s="98" t="s">
        <v>96</v>
      </c>
      <c r="B323" s="115">
        <v>1577.5</v>
      </c>
      <c r="C323" s="97"/>
    </row>
    <row r="324" spans="1:3" s="51" customFormat="1" x14ac:dyDescent="0.2">
      <c r="A324" s="98" t="s">
        <v>20</v>
      </c>
      <c r="B324" s="115">
        <v>1400</v>
      </c>
      <c r="C324" s="97"/>
    </row>
    <row r="325" spans="1:3" s="51" customFormat="1" x14ac:dyDescent="0.2">
      <c r="A325" s="98" t="s">
        <v>25</v>
      </c>
      <c r="B325" s="115">
        <v>555</v>
      </c>
      <c r="C325" s="115">
        <v>555</v>
      </c>
    </row>
    <row r="326" spans="1:3" s="84" customFormat="1" x14ac:dyDescent="0.2">
      <c r="A326" s="67" t="s">
        <v>35</v>
      </c>
      <c r="B326" s="49">
        <f>SUM(B316:B325)</f>
        <v>26551</v>
      </c>
      <c r="C326" s="49">
        <f>SUM(C316:C325)</f>
        <v>35728.75</v>
      </c>
    </row>
    <row r="327" spans="1:3" s="51" customFormat="1" x14ac:dyDescent="0.2">
      <c r="A327" s="98" t="s">
        <v>52</v>
      </c>
      <c r="B327" s="115"/>
      <c r="C327" s="115"/>
    </row>
    <row r="328" spans="1:3" s="51" customFormat="1" x14ac:dyDescent="0.2">
      <c r="A328" s="98" t="s">
        <v>38</v>
      </c>
      <c r="B328" s="115">
        <v>1250</v>
      </c>
      <c r="C328" s="115"/>
    </row>
    <row r="329" spans="1:3" s="51" customFormat="1" x14ac:dyDescent="0.2">
      <c r="A329" s="98" t="s">
        <v>140</v>
      </c>
      <c r="B329" s="115">
        <v>1500</v>
      </c>
      <c r="C329" s="115">
        <v>2355</v>
      </c>
    </row>
    <row r="330" spans="1:3" s="51" customFormat="1" x14ac:dyDescent="0.2">
      <c r="A330" s="98" t="s">
        <v>138</v>
      </c>
      <c r="B330" s="115">
        <v>4740</v>
      </c>
      <c r="C330" s="97">
        <f>1310+4450+2750</f>
        <v>8510</v>
      </c>
    </row>
    <row r="331" spans="1:3" s="51" customFormat="1" x14ac:dyDescent="0.2">
      <c r="A331" s="98" t="s">
        <v>53</v>
      </c>
      <c r="B331" s="115">
        <v>4680</v>
      </c>
      <c r="C331" s="115">
        <v>4680</v>
      </c>
    </row>
    <row r="332" spans="1:3" s="51" customFormat="1" x14ac:dyDescent="0.2">
      <c r="A332" s="98" t="s">
        <v>42</v>
      </c>
      <c r="B332" s="115">
        <v>1400</v>
      </c>
      <c r="C332" s="115">
        <v>1400</v>
      </c>
    </row>
    <row r="333" spans="1:3" s="51" customFormat="1" x14ac:dyDescent="0.2">
      <c r="A333" s="98" t="s">
        <v>40</v>
      </c>
      <c r="B333" s="115">
        <v>436</v>
      </c>
      <c r="C333" s="115">
        <v>436</v>
      </c>
    </row>
    <row r="334" spans="1:3" s="51" customFormat="1" x14ac:dyDescent="0.2">
      <c r="A334" s="98" t="s">
        <v>41</v>
      </c>
      <c r="B334" s="115">
        <v>1588.5</v>
      </c>
      <c r="C334" s="115"/>
    </row>
    <row r="335" spans="1:3" s="51" customFormat="1" x14ac:dyDescent="0.2">
      <c r="A335" s="98" t="s">
        <v>99</v>
      </c>
      <c r="B335" s="115"/>
      <c r="C335" s="97"/>
    </row>
    <row r="336" spans="1:3" s="51" customFormat="1" x14ac:dyDescent="0.2">
      <c r="A336" s="98" t="s">
        <v>45</v>
      </c>
      <c r="B336" s="115">
        <v>250</v>
      </c>
      <c r="C336" s="115"/>
    </row>
    <row r="337" spans="1:3" s="51" customFormat="1" x14ac:dyDescent="0.2">
      <c r="A337" s="98" t="s">
        <v>43</v>
      </c>
      <c r="B337" s="115"/>
      <c r="C337" s="97"/>
    </row>
    <row r="338" spans="1:3" s="51" customFormat="1" x14ac:dyDescent="0.2">
      <c r="A338" s="98" t="s">
        <v>109</v>
      </c>
      <c r="B338" s="115">
        <v>2925</v>
      </c>
      <c r="C338" s="115"/>
    </row>
    <row r="339" spans="1:3" s="33" customFormat="1" x14ac:dyDescent="0.2">
      <c r="A339" s="62" t="s">
        <v>47</v>
      </c>
      <c r="B339" s="34">
        <f>SUM(B327:B338)</f>
        <v>18769.5</v>
      </c>
      <c r="C339" s="34">
        <f>SUM(C327:C338)</f>
        <v>17381</v>
      </c>
    </row>
    <row r="340" spans="1:3" s="64" customFormat="1" x14ac:dyDescent="0.2">
      <c r="A340" s="63" t="s">
        <v>54</v>
      </c>
      <c r="B340" s="45">
        <f>B326+B339+B315+B312+B307</f>
        <v>711315.65500000003</v>
      </c>
      <c r="C340" s="45">
        <f>C326+C339+C315+C312+C307</f>
        <v>760738.66779631912</v>
      </c>
    </row>
    <row r="341" spans="1:3" s="51" customFormat="1" x14ac:dyDescent="0.2">
      <c r="A341" s="140" t="s">
        <v>114</v>
      </c>
      <c r="B341" s="141"/>
      <c r="C341" s="141"/>
    </row>
    <row r="342" spans="1:3" s="2" customFormat="1" x14ac:dyDescent="0.2">
      <c r="A342" s="24" t="s">
        <v>50</v>
      </c>
      <c r="B342" s="106"/>
      <c r="C342" s="19"/>
    </row>
    <row r="343" spans="1:3" s="51" customFormat="1" x14ac:dyDescent="0.2">
      <c r="A343" s="98" t="s">
        <v>6</v>
      </c>
      <c r="B343" s="115">
        <v>106944</v>
      </c>
      <c r="C343" s="97">
        <v>111992.48999999999</v>
      </c>
    </row>
    <row r="344" spans="1:3" s="51" customFormat="1" x14ac:dyDescent="0.2">
      <c r="A344" s="98" t="s">
        <v>7</v>
      </c>
      <c r="B344" s="115">
        <v>29234</v>
      </c>
      <c r="C344" s="97">
        <v>30614</v>
      </c>
    </row>
    <row r="345" spans="1:3" s="51" customFormat="1" x14ac:dyDescent="0.2">
      <c r="A345" s="67" t="s">
        <v>28</v>
      </c>
      <c r="B345" s="49">
        <f>SUM(B343:B344)</f>
        <v>136178</v>
      </c>
      <c r="C345" s="49">
        <f>SUM(C343:C344)</f>
        <v>142606.49</v>
      </c>
    </row>
    <row r="346" spans="1:3" s="51" customFormat="1" x14ac:dyDescent="0.2">
      <c r="A346" s="98" t="s">
        <v>33</v>
      </c>
      <c r="B346" s="115"/>
      <c r="C346" s="97"/>
    </row>
    <row r="347" spans="1:3" s="51" customFormat="1" x14ac:dyDescent="0.2">
      <c r="A347" s="98" t="s">
        <v>157</v>
      </c>
      <c r="B347" s="115"/>
      <c r="C347" s="97"/>
    </row>
    <row r="348" spans="1:3" s="51" customFormat="1" x14ac:dyDescent="0.2">
      <c r="A348" s="98" t="s">
        <v>51</v>
      </c>
      <c r="B348" s="115">
        <v>1745</v>
      </c>
      <c r="C348" s="97">
        <v>2287.42</v>
      </c>
    </row>
    <row r="349" spans="1:3" s="84" customFormat="1" x14ac:dyDescent="0.2">
      <c r="A349" s="98" t="s">
        <v>31</v>
      </c>
      <c r="B349" s="115">
        <v>221</v>
      </c>
      <c r="C349" s="97"/>
    </row>
    <row r="350" spans="1:3" s="51" customFormat="1" x14ac:dyDescent="0.2">
      <c r="A350" s="67" t="s">
        <v>32</v>
      </c>
      <c r="B350" s="49">
        <f>SUM(B346:B349)</f>
        <v>1966</v>
      </c>
      <c r="C350" s="49">
        <f>SUM(C346:C349)</f>
        <v>2287.42</v>
      </c>
    </row>
    <row r="351" spans="1:3" s="51" customFormat="1" x14ac:dyDescent="0.2">
      <c r="A351" s="98" t="s">
        <v>15</v>
      </c>
      <c r="B351" s="115">
        <v>1506.2280000000001</v>
      </c>
      <c r="C351" s="97">
        <v>2001.70175400895</v>
      </c>
    </row>
    <row r="352" spans="1:3" s="51" customFormat="1" x14ac:dyDescent="0.2">
      <c r="A352" s="98" t="s">
        <v>16</v>
      </c>
      <c r="B352" s="115"/>
      <c r="C352" s="97"/>
    </row>
    <row r="353" spans="1:3" s="51" customFormat="1" x14ac:dyDescent="0.2">
      <c r="A353" s="67" t="s">
        <v>36</v>
      </c>
      <c r="B353" s="49">
        <f>SUM(B351:B352)</f>
        <v>1506.2280000000001</v>
      </c>
      <c r="C353" s="49">
        <f>SUM(C351:C352)</f>
        <v>2001.70175400895</v>
      </c>
    </row>
    <row r="354" spans="1:3" s="51" customFormat="1" x14ac:dyDescent="0.2">
      <c r="A354" s="98" t="s">
        <v>21</v>
      </c>
      <c r="B354" s="115">
        <v>94.5</v>
      </c>
      <c r="C354" s="97"/>
    </row>
    <row r="355" spans="1:3" s="51" customFormat="1" x14ac:dyDescent="0.2">
      <c r="A355" s="98" t="s">
        <v>34</v>
      </c>
      <c r="B355" s="115">
        <v>107.5</v>
      </c>
      <c r="C355" s="97"/>
    </row>
    <row r="356" spans="1:3" s="51" customFormat="1" x14ac:dyDescent="0.2">
      <c r="A356" s="98" t="s">
        <v>22</v>
      </c>
      <c r="B356" s="115">
        <v>217.5</v>
      </c>
      <c r="C356" s="115">
        <v>108.75</v>
      </c>
    </row>
    <row r="357" spans="1:3" s="51" customFormat="1" x14ac:dyDescent="0.2">
      <c r="A357" s="98" t="s">
        <v>96</v>
      </c>
      <c r="B357" s="115">
        <v>795</v>
      </c>
      <c r="C357" s="97"/>
    </row>
    <row r="358" spans="1:3" s="51" customFormat="1" x14ac:dyDescent="0.2">
      <c r="A358" s="98" t="s">
        <v>20</v>
      </c>
      <c r="B358" s="115">
        <v>550</v>
      </c>
      <c r="C358" s="97"/>
    </row>
    <row r="359" spans="1:3" s="51" customFormat="1" x14ac:dyDescent="0.2">
      <c r="A359" s="98" t="s">
        <v>166</v>
      </c>
      <c r="B359" s="115">
        <v>206.5</v>
      </c>
      <c r="C359" s="128">
        <v>314</v>
      </c>
    </row>
    <row r="360" spans="1:3" s="51" customFormat="1" x14ac:dyDescent="0.2">
      <c r="A360" s="98" t="s">
        <v>192</v>
      </c>
      <c r="B360" s="115"/>
      <c r="C360" s="128">
        <v>408.47</v>
      </c>
    </row>
    <row r="361" spans="1:3" s="51" customFormat="1" x14ac:dyDescent="0.2">
      <c r="A361" s="98" t="s">
        <v>25</v>
      </c>
      <c r="B361" s="115">
        <v>100</v>
      </c>
      <c r="C361" s="115">
        <v>100</v>
      </c>
    </row>
    <row r="362" spans="1:3" s="51" customFormat="1" x14ac:dyDescent="0.2">
      <c r="A362" s="67" t="s">
        <v>35</v>
      </c>
      <c r="B362" s="49">
        <f>SUM(B354:B361)</f>
        <v>2071</v>
      </c>
      <c r="C362" s="49">
        <f>SUM(C354:C361)</f>
        <v>931.22</v>
      </c>
    </row>
    <row r="363" spans="1:3" s="51" customFormat="1" x14ac:dyDescent="0.2">
      <c r="A363" s="98" t="s">
        <v>40</v>
      </c>
      <c r="B363" s="115">
        <v>161.5</v>
      </c>
      <c r="C363" s="115">
        <v>161.5</v>
      </c>
    </row>
    <row r="364" spans="1:3" s="51" customFormat="1" x14ac:dyDescent="0.2">
      <c r="A364" s="98" t="s">
        <v>41</v>
      </c>
      <c r="B364" s="115">
        <v>439.5</v>
      </c>
      <c r="C364" s="115"/>
    </row>
    <row r="365" spans="1:3" s="51" customFormat="1" x14ac:dyDescent="0.2">
      <c r="A365" s="98" t="s">
        <v>139</v>
      </c>
      <c r="B365" s="115"/>
      <c r="C365" s="97"/>
    </row>
    <row r="366" spans="1:3" s="51" customFormat="1" x14ac:dyDescent="0.2">
      <c r="A366" s="98" t="s">
        <v>109</v>
      </c>
      <c r="B366" s="115">
        <v>585</v>
      </c>
      <c r="C366" s="115"/>
    </row>
    <row r="367" spans="1:3" s="2" customFormat="1" x14ac:dyDescent="0.2">
      <c r="A367" s="62" t="s">
        <v>47</v>
      </c>
      <c r="B367" s="34">
        <f>SUM(B363:B366)</f>
        <v>1186</v>
      </c>
      <c r="C367" s="34">
        <f>SUM(C363:C366)</f>
        <v>161.5</v>
      </c>
    </row>
    <row r="368" spans="1:3" s="47" customFormat="1" x14ac:dyDescent="0.2">
      <c r="A368" s="63" t="s">
        <v>63</v>
      </c>
      <c r="B368" s="45">
        <f>B367+B362+B353+B350+B345</f>
        <v>142907.228</v>
      </c>
      <c r="C368" s="45">
        <f>C367+C362+C353+C350+C345</f>
        <v>147988.33175400895</v>
      </c>
    </row>
    <row r="369" spans="1:3" s="51" customFormat="1" x14ac:dyDescent="0.2">
      <c r="A369" s="140" t="s">
        <v>115</v>
      </c>
      <c r="B369" s="141"/>
      <c r="C369" s="141"/>
    </row>
    <row r="370" spans="1:3" s="2" customFormat="1" x14ac:dyDescent="0.2">
      <c r="A370" s="24" t="s">
        <v>50</v>
      </c>
      <c r="B370" s="106"/>
      <c r="C370" s="19"/>
    </row>
    <row r="371" spans="1:3" s="51" customFormat="1" x14ac:dyDescent="0.2">
      <c r="A371" s="98" t="s">
        <v>6</v>
      </c>
      <c r="B371" s="115">
        <v>106944</v>
      </c>
      <c r="C371" s="97">
        <v>103426.81999999999</v>
      </c>
    </row>
    <row r="372" spans="1:3" s="51" customFormat="1" x14ac:dyDescent="0.2">
      <c r="A372" s="98" t="s">
        <v>7</v>
      </c>
      <c r="B372" s="115">
        <v>29234</v>
      </c>
      <c r="C372" s="97">
        <v>28272</v>
      </c>
    </row>
    <row r="373" spans="1:3" s="51" customFormat="1" x14ac:dyDescent="0.2">
      <c r="A373" s="67" t="s">
        <v>28</v>
      </c>
      <c r="B373" s="49">
        <f t="shared" ref="B373:C373" si="10">SUM(B371:B372)</f>
        <v>136178</v>
      </c>
      <c r="C373" s="49">
        <f t="shared" si="10"/>
        <v>131698.82</v>
      </c>
    </row>
    <row r="374" spans="1:3" s="51" customFormat="1" x14ac:dyDescent="0.2">
      <c r="A374" s="98" t="s">
        <v>33</v>
      </c>
      <c r="B374" s="115"/>
      <c r="C374" s="97"/>
    </row>
    <row r="375" spans="1:3" s="51" customFormat="1" x14ac:dyDescent="0.2">
      <c r="A375" s="98" t="s">
        <v>157</v>
      </c>
      <c r="B375" s="115"/>
      <c r="C375" s="97">
        <v>370.09</v>
      </c>
    </row>
    <row r="376" spans="1:3" s="51" customFormat="1" x14ac:dyDescent="0.2">
      <c r="A376" s="98" t="s">
        <v>51</v>
      </c>
      <c r="B376" s="115">
        <v>2469</v>
      </c>
      <c r="C376" s="97">
        <v>2029.91</v>
      </c>
    </row>
    <row r="377" spans="1:3" s="51" customFormat="1" x14ac:dyDescent="0.2">
      <c r="A377" s="98" t="s">
        <v>31</v>
      </c>
      <c r="B377" s="115">
        <v>221</v>
      </c>
      <c r="C377" s="97"/>
    </row>
    <row r="378" spans="1:3" s="51" customFormat="1" x14ac:dyDescent="0.2">
      <c r="A378" s="67" t="s">
        <v>32</v>
      </c>
      <c r="B378" s="49">
        <f t="shared" ref="B378:C378" si="11">SUM(B374:B377)</f>
        <v>2690</v>
      </c>
      <c r="C378" s="49">
        <f t="shared" si="11"/>
        <v>2400</v>
      </c>
    </row>
    <row r="379" spans="1:3" s="51" customFormat="1" x14ac:dyDescent="0.2">
      <c r="A379" s="98" t="s">
        <v>15</v>
      </c>
      <c r="B379" s="115">
        <v>1613.816</v>
      </c>
      <c r="C379" s="97">
        <v>138.05877828422399</v>
      </c>
    </row>
    <row r="380" spans="1:3" s="51" customFormat="1" x14ac:dyDescent="0.2">
      <c r="A380" s="67" t="s">
        <v>36</v>
      </c>
      <c r="B380" s="49">
        <f>SUM(B379:B379)</f>
        <v>1613.816</v>
      </c>
      <c r="C380" s="49">
        <f>SUM(C379:C379)</f>
        <v>138.05877828422399</v>
      </c>
    </row>
    <row r="381" spans="1:3" s="51" customFormat="1" x14ac:dyDescent="0.2">
      <c r="A381" s="98" t="s">
        <v>21</v>
      </c>
      <c r="B381" s="115">
        <v>94.5</v>
      </c>
      <c r="C381" s="97">
        <v>232</v>
      </c>
    </row>
    <row r="382" spans="1:3" s="51" customFormat="1" x14ac:dyDescent="0.2">
      <c r="A382" s="98" t="s">
        <v>34</v>
      </c>
      <c r="B382" s="115">
        <v>107.5</v>
      </c>
      <c r="C382" s="97"/>
    </row>
    <row r="383" spans="1:3" s="51" customFormat="1" x14ac:dyDescent="0.2">
      <c r="A383" s="98" t="s">
        <v>22</v>
      </c>
      <c r="B383" s="115">
        <v>217.5</v>
      </c>
      <c r="C383" s="115">
        <v>108.75</v>
      </c>
    </row>
    <row r="384" spans="1:3" s="51" customFormat="1" x14ac:dyDescent="0.2">
      <c r="A384" s="98" t="s">
        <v>96</v>
      </c>
      <c r="B384" s="115">
        <v>795</v>
      </c>
      <c r="C384" s="97"/>
    </row>
    <row r="385" spans="1:3" s="51" customFormat="1" x14ac:dyDescent="0.2">
      <c r="A385" s="98" t="s">
        <v>20</v>
      </c>
      <c r="B385" s="115">
        <v>550</v>
      </c>
      <c r="C385" s="97"/>
    </row>
    <row r="386" spans="1:3" s="51" customFormat="1" x14ac:dyDescent="0.2">
      <c r="A386" s="98" t="s">
        <v>166</v>
      </c>
      <c r="B386" s="115"/>
      <c r="C386" s="128"/>
    </row>
    <row r="387" spans="1:3" s="51" customFormat="1" x14ac:dyDescent="0.2">
      <c r="A387" s="98" t="s">
        <v>192</v>
      </c>
      <c r="B387" s="115"/>
      <c r="C387" s="128">
        <v>826.18</v>
      </c>
    </row>
    <row r="388" spans="1:3" s="51" customFormat="1" x14ac:dyDescent="0.2">
      <c r="A388" s="98" t="s">
        <v>25</v>
      </c>
      <c r="B388" s="115">
        <v>100</v>
      </c>
      <c r="C388" s="115">
        <v>100</v>
      </c>
    </row>
    <row r="389" spans="1:3" s="51" customFormat="1" x14ac:dyDescent="0.2">
      <c r="A389" s="67" t="s">
        <v>35</v>
      </c>
      <c r="B389" s="49">
        <f>SUM(B381:B388)</f>
        <v>1864.5</v>
      </c>
      <c r="C389" s="49">
        <f>SUM(C381:C388)</f>
        <v>1266.9299999999998</v>
      </c>
    </row>
    <row r="390" spans="1:3" s="51" customFormat="1" x14ac:dyDescent="0.2">
      <c r="A390" s="98" t="s">
        <v>40</v>
      </c>
      <c r="B390" s="115">
        <v>83.5</v>
      </c>
      <c r="C390" s="115">
        <v>83.5</v>
      </c>
    </row>
    <row r="391" spans="1:3" s="51" customFormat="1" x14ac:dyDescent="0.2">
      <c r="A391" s="98" t="s">
        <v>41</v>
      </c>
      <c r="B391" s="115">
        <v>439.5</v>
      </c>
      <c r="C391" s="115"/>
    </row>
    <row r="392" spans="1:3" s="51" customFormat="1" x14ac:dyDescent="0.2">
      <c r="A392" s="98" t="s">
        <v>109</v>
      </c>
      <c r="B392" s="115">
        <v>585</v>
      </c>
      <c r="C392" s="115"/>
    </row>
    <row r="393" spans="1:3" s="2" customFormat="1" x14ac:dyDescent="0.2">
      <c r="A393" s="62" t="s">
        <v>47</v>
      </c>
      <c r="B393" s="34">
        <f>SUM(B390:B392)</f>
        <v>1108</v>
      </c>
      <c r="C393" s="34">
        <f>SUM(C390:C392)</f>
        <v>83.5</v>
      </c>
    </row>
    <row r="394" spans="1:3" s="47" customFormat="1" x14ac:dyDescent="0.2">
      <c r="A394" s="63" t="s">
        <v>62</v>
      </c>
      <c r="B394" s="45">
        <f>B393+B389+B380+B378+B373</f>
        <v>143454.31599999999</v>
      </c>
      <c r="C394" s="45">
        <f>C393+C389+C380+C378+C373</f>
        <v>135587.30877828423</v>
      </c>
    </row>
    <row r="395" spans="1:3" s="51" customFormat="1" x14ac:dyDescent="0.2">
      <c r="A395" s="140" t="s">
        <v>116</v>
      </c>
      <c r="B395" s="141"/>
      <c r="C395" s="141"/>
    </row>
    <row r="396" spans="1:3" s="2" customFormat="1" x14ac:dyDescent="0.2">
      <c r="A396" s="24" t="s">
        <v>50</v>
      </c>
      <c r="B396" s="106"/>
      <c r="C396" s="19"/>
    </row>
    <row r="397" spans="1:3" s="51" customFormat="1" x14ac:dyDescent="0.2">
      <c r="A397" s="98" t="s">
        <v>6</v>
      </c>
      <c r="B397" s="115">
        <v>106944</v>
      </c>
      <c r="C397" s="97">
        <v>93300.400000000009</v>
      </c>
    </row>
    <row r="398" spans="1:3" s="51" customFormat="1" x14ac:dyDescent="0.2">
      <c r="A398" s="98" t="s">
        <v>7</v>
      </c>
      <c r="B398" s="115">
        <v>29234</v>
      </c>
      <c r="C398" s="97">
        <v>25504</v>
      </c>
    </row>
    <row r="399" spans="1:3" s="51" customFormat="1" x14ac:dyDescent="0.2">
      <c r="A399" s="67" t="s">
        <v>28</v>
      </c>
      <c r="B399" s="49">
        <f>SUM(B397:B398)</f>
        <v>136178</v>
      </c>
      <c r="C399" s="49">
        <f>SUM(C397:C398)</f>
        <v>118804.40000000001</v>
      </c>
    </row>
    <row r="400" spans="1:3" s="51" customFormat="1" x14ac:dyDescent="0.2">
      <c r="A400" s="98" t="s">
        <v>33</v>
      </c>
      <c r="B400" s="115"/>
      <c r="C400" s="97"/>
    </row>
    <row r="401" spans="1:3" s="51" customFormat="1" x14ac:dyDescent="0.2">
      <c r="A401" s="98" t="s">
        <v>51</v>
      </c>
      <c r="B401" s="115">
        <v>1850</v>
      </c>
      <c r="C401" s="97">
        <v>2420.77</v>
      </c>
    </row>
    <row r="402" spans="1:3" s="51" customFormat="1" x14ac:dyDescent="0.2">
      <c r="A402" s="98" t="s">
        <v>157</v>
      </c>
      <c r="B402" s="115"/>
      <c r="C402" s="97"/>
    </row>
    <row r="403" spans="1:3" s="51" customFormat="1" x14ac:dyDescent="0.2">
      <c r="A403" s="98" t="s">
        <v>31</v>
      </c>
      <c r="B403" s="115">
        <v>221</v>
      </c>
      <c r="C403" s="97">
        <v>560.75</v>
      </c>
    </row>
    <row r="404" spans="1:3" s="51" customFormat="1" x14ac:dyDescent="0.2">
      <c r="A404" s="67" t="s">
        <v>32</v>
      </c>
      <c r="B404" s="49">
        <f>SUM(B400:B403)</f>
        <v>2071</v>
      </c>
      <c r="C404" s="49">
        <f>SUM(C400:C403)</f>
        <v>2981.52</v>
      </c>
    </row>
    <row r="405" spans="1:3" s="51" customFormat="1" x14ac:dyDescent="0.2">
      <c r="A405" s="98" t="s">
        <v>16</v>
      </c>
      <c r="B405" s="115"/>
      <c r="C405" s="97"/>
    </row>
    <row r="406" spans="1:3" s="51" customFormat="1" x14ac:dyDescent="0.2">
      <c r="A406" s="98" t="s">
        <v>15</v>
      </c>
      <c r="B406" s="115">
        <v>2797.28</v>
      </c>
      <c r="C406" s="97">
        <v>4111.512095432</v>
      </c>
    </row>
    <row r="407" spans="1:3" s="51" customFormat="1" x14ac:dyDescent="0.2">
      <c r="A407" s="67" t="s">
        <v>36</v>
      </c>
      <c r="B407" s="49">
        <f>SUM(B405:B406)</f>
        <v>2797.28</v>
      </c>
      <c r="C407" s="49">
        <f>SUM(C405:C406)</f>
        <v>4111.512095432</v>
      </c>
    </row>
    <row r="408" spans="1:3" s="51" customFormat="1" x14ac:dyDescent="0.2">
      <c r="A408" s="98" t="s">
        <v>21</v>
      </c>
      <c r="B408" s="115">
        <v>94.5</v>
      </c>
      <c r="C408" s="97">
        <v>285.19</v>
      </c>
    </row>
    <row r="409" spans="1:3" s="51" customFormat="1" x14ac:dyDescent="0.2">
      <c r="A409" s="98" t="s">
        <v>34</v>
      </c>
      <c r="B409" s="115">
        <v>107.5</v>
      </c>
      <c r="C409" s="97"/>
    </row>
    <row r="410" spans="1:3" s="51" customFormat="1" x14ac:dyDescent="0.2">
      <c r="A410" s="98" t="s">
        <v>22</v>
      </c>
      <c r="B410" s="115">
        <v>217.5</v>
      </c>
      <c r="C410" s="115">
        <v>108.75</v>
      </c>
    </row>
    <row r="411" spans="1:3" s="51" customFormat="1" x14ac:dyDescent="0.2">
      <c r="A411" s="98" t="s">
        <v>96</v>
      </c>
      <c r="B411" s="115">
        <v>795</v>
      </c>
      <c r="C411" s="97"/>
    </row>
    <row r="412" spans="1:3" s="51" customFormat="1" x14ac:dyDescent="0.2">
      <c r="A412" s="98" t="s">
        <v>20</v>
      </c>
      <c r="B412" s="115">
        <v>550</v>
      </c>
      <c r="C412" s="97"/>
    </row>
    <row r="413" spans="1:3" s="51" customFormat="1" x14ac:dyDescent="0.2">
      <c r="A413" s="98" t="s">
        <v>172</v>
      </c>
      <c r="B413" s="115"/>
      <c r="C413" s="128"/>
    </row>
    <row r="414" spans="1:3" s="51" customFormat="1" x14ac:dyDescent="0.2">
      <c r="A414" s="98" t="s">
        <v>202</v>
      </c>
      <c r="B414" s="115">
        <v>19560</v>
      </c>
      <c r="C414" s="128">
        <v>408.48</v>
      </c>
    </row>
    <row r="415" spans="1:3" s="51" customFormat="1" x14ac:dyDescent="0.2">
      <c r="A415" s="98" t="s">
        <v>25</v>
      </c>
      <c r="B415" s="115">
        <v>100</v>
      </c>
      <c r="C415" s="115">
        <v>100</v>
      </c>
    </row>
    <row r="416" spans="1:3" s="51" customFormat="1" x14ac:dyDescent="0.2">
      <c r="A416" s="67" t="s">
        <v>35</v>
      </c>
      <c r="B416" s="49">
        <f>SUM(B408:B415)</f>
        <v>21424.5</v>
      </c>
      <c r="C416" s="49">
        <f>SUM(C408:C415)</f>
        <v>902.42000000000007</v>
      </c>
    </row>
    <row r="417" spans="1:3" s="51" customFormat="1" x14ac:dyDescent="0.2">
      <c r="A417" s="98" t="s">
        <v>40</v>
      </c>
      <c r="B417" s="115">
        <v>139</v>
      </c>
      <c r="C417" s="115">
        <v>139</v>
      </c>
    </row>
    <row r="418" spans="1:3" s="51" customFormat="1" x14ac:dyDescent="0.2">
      <c r="A418" s="98" t="s">
        <v>109</v>
      </c>
      <c r="B418" s="115">
        <v>585</v>
      </c>
      <c r="C418" s="115"/>
    </row>
    <row r="419" spans="1:3" s="51" customFormat="1" x14ac:dyDescent="0.2">
      <c r="A419" s="98" t="s">
        <v>139</v>
      </c>
      <c r="B419" s="115">
        <v>2850</v>
      </c>
      <c r="C419" s="115"/>
    </row>
    <row r="420" spans="1:3" s="51" customFormat="1" x14ac:dyDescent="0.2">
      <c r="A420" s="98" t="s">
        <v>41</v>
      </c>
      <c r="B420" s="115">
        <v>439.5</v>
      </c>
      <c r="C420" s="115"/>
    </row>
    <row r="421" spans="1:3" s="2" customFormat="1" x14ac:dyDescent="0.2">
      <c r="A421" s="62" t="s">
        <v>47</v>
      </c>
      <c r="B421" s="34">
        <f>SUM(B417:B420)</f>
        <v>4013.5</v>
      </c>
      <c r="C421" s="34">
        <f>SUM(C417:C420)</f>
        <v>139</v>
      </c>
    </row>
    <row r="422" spans="1:3" s="47" customFormat="1" x14ac:dyDescent="0.2">
      <c r="A422" s="63" t="s">
        <v>143</v>
      </c>
      <c r="B422" s="45">
        <f>B421+B416+B407+B404+B399</f>
        <v>166484.28</v>
      </c>
      <c r="C422" s="45">
        <f>C421+C416+C407+C404+C399</f>
        <v>126938.85209543201</v>
      </c>
    </row>
    <row r="423" spans="1:3" s="51" customFormat="1" x14ac:dyDescent="0.2">
      <c r="A423" s="140" t="s">
        <v>117</v>
      </c>
      <c r="B423" s="141"/>
      <c r="C423" s="141"/>
    </row>
    <row r="424" spans="1:3" s="2" customFormat="1" x14ac:dyDescent="0.2">
      <c r="A424" s="24" t="s">
        <v>50</v>
      </c>
      <c r="B424" s="106"/>
      <c r="C424" s="19"/>
    </row>
    <row r="425" spans="1:3" s="51" customFormat="1" x14ac:dyDescent="0.2">
      <c r="A425" s="98" t="s">
        <v>6</v>
      </c>
      <c r="B425" s="115">
        <v>106944</v>
      </c>
      <c r="C425" s="97">
        <v>110724.27</v>
      </c>
    </row>
    <row r="426" spans="1:3" s="51" customFormat="1" x14ac:dyDescent="0.2">
      <c r="A426" s="98" t="s">
        <v>7</v>
      </c>
      <c r="B426" s="115">
        <v>18226</v>
      </c>
      <c r="C426" s="97">
        <v>18870</v>
      </c>
    </row>
    <row r="427" spans="1:3" s="51" customFormat="1" x14ac:dyDescent="0.2">
      <c r="A427" s="67" t="s">
        <v>28</v>
      </c>
      <c r="B427" s="49">
        <f t="shared" ref="B427:C427" si="12">SUM(B425:B426)</f>
        <v>125170</v>
      </c>
      <c r="C427" s="49">
        <f t="shared" si="12"/>
        <v>129594.27</v>
      </c>
    </row>
    <row r="428" spans="1:3" s="51" customFormat="1" x14ac:dyDescent="0.2">
      <c r="A428" s="98" t="s">
        <v>33</v>
      </c>
      <c r="B428" s="115"/>
      <c r="C428" s="97"/>
    </row>
    <row r="429" spans="1:3" s="51" customFormat="1" x14ac:dyDescent="0.2">
      <c r="A429" s="98" t="s">
        <v>51</v>
      </c>
      <c r="B429" s="115">
        <v>1613</v>
      </c>
      <c r="C429" s="97">
        <v>3560.5699999999997</v>
      </c>
    </row>
    <row r="430" spans="1:3" s="51" customFormat="1" x14ac:dyDescent="0.2">
      <c r="A430" s="98" t="s">
        <v>31</v>
      </c>
      <c r="B430" s="115">
        <v>221</v>
      </c>
      <c r="C430" s="97">
        <v>303</v>
      </c>
    </row>
    <row r="431" spans="1:3" s="51" customFormat="1" x14ac:dyDescent="0.2">
      <c r="A431" s="67" t="s">
        <v>32</v>
      </c>
      <c r="B431" s="49">
        <f>SUM(B428:B430)</f>
        <v>1834</v>
      </c>
      <c r="C431" s="49">
        <f>SUM(C428:C430)</f>
        <v>3863.5699999999997</v>
      </c>
    </row>
    <row r="432" spans="1:3" s="51" customFormat="1" x14ac:dyDescent="0.2">
      <c r="A432" s="98" t="s">
        <v>111</v>
      </c>
      <c r="B432" s="115"/>
      <c r="C432" s="97"/>
    </row>
    <row r="433" spans="1:3" s="51" customFormat="1" x14ac:dyDescent="0.2">
      <c r="A433" s="98" t="s">
        <v>15</v>
      </c>
      <c r="B433" s="115">
        <v>1291.0519999999999</v>
      </c>
      <c r="C433" s="97">
        <v>541.62120599210004</v>
      </c>
    </row>
    <row r="434" spans="1:3" s="51" customFormat="1" x14ac:dyDescent="0.2">
      <c r="A434" s="67" t="s">
        <v>36</v>
      </c>
      <c r="B434" s="49">
        <f t="shared" ref="B434:C434" si="13">SUM(B432:B433)</f>
        <v>1291.0519999999999</v>
      </c>
      <c r="C434" s="49">
        <f t="shared" si="13"/>
        <v>541.62120599210004</v>
      </c>
    </row>
    <row r="435" spans="1:3" s="51" customFormat="1" x14ac:dyDescent="0.2">
      <c r="A435" s="98" t="s">
        <v>21</v>
      </c>
      <c r="B435" s="115">
        <v>94.5</v>
      </c>
      <c r="C435" s="97">
        <v>373.7</v>
      </c>
    </row>
    <row r="436" spans="1:3" s="51" customFormat="1" x14ac:dyDescent="0.2">
      <c r="A436" s="98" t="s">
        <v>34</v>
      </c>
      <c r="B436" s="115">
        <v>107.5</v>
      </c>
      <c r="C436" s="97"/>
    </row>
    <row r="437" spans="1:3" s="51" customFormat="1" x14ac:dyDescent="0.2">
      <c r="A437" s="98" t="s">
        <v>22</v>
      </c>
      <c r="B437" s="115">
        <v>217.5</v>
      </c>
      <c r="C437" s="115">
        <v>108.75</v>
      </c>
    </row>
    <row r="438" spans="1:3" s="51" customFormat="1" x14ac:dyDescent="0.2">
      <c r="A438" s="98" t="s">
        <v>96</v>
      </c>
      <c r="B438" s="115">
        <v>795</v>
      </c>
      <c r="C438" s="97"/>
    </row>
    <row r="439" spans="1:3" s="51" customFormat="1" x14ac:dyDescent="0.2">
      <c r="A439" s="98" t="s">
        <v>20</v>
      </c>
      <c r="B439" s="115">
        <v>550</v>
      </c>
      <c r="C439" s="97"/>
    </row>
    <row r="440" spans="1:3" s="51" customFormat="1" x14ac:dyDescent="0.2">
      <c r="A440" s="98" t="s">
        <v>166</v>
      </c>
      <c r="B440" s="115">
        <v>206.5</v>
      </c>
      <c r="C440" s="128"/>
    </row>
    <row r="441" spans="1:3" s="51" customFormat="1" x14ac:dyDescent="0.2">
      <c r="A441" s="98" t="s">
        <v>192</v>
      </c>
      <c r="B441" s="115"/>
      <c r="C441" s="128">
        <v>175.07</v>
      </c>
    </row>
    <row r="442" spans="1:3" s="51" customFormat="1" x14ac:dyDescent="0.2">
      <c r="A442" s="98" t="s">
        <v>25</v>
      </c>
      <c r="B442" s="115">
        <v>100</v>
      </c>
      <c r="C442" s="115">
        <v>100</v>
      </c>
    </row>
    <row r="443" spans="1:3" s="51" customFormat="1" x14ac:dyDescent="0.2">
      <c r="A443" s="67" t="s">
        <v>35</v>
      </c>
      <c r="B443" s="49">
        <f>SUM(B435:B442)</f>
        <v>2071</v>
      </c>
      <c r="C443" s="49">
        <f>SUM(C435:C442)</f>
        <v>757.52</v>
      </c>
    </row>
    <row r="444" spans="1:3" s="51" customFormat="1" x14ac:dyDescent="0.2">
      <c r="A444" s="98" t="s">
        <v>40</v>
      </c>
      <c r="B444" s="115">
        <v>112.5</v>
      </c>
      <c r="C444" s="115">
        <v>112.5</v>
      </c>
    </row>
    <row r="445" spans="1:3" s="51" customFormat="1" x14ac:dyDescent="0.2">
      <c r="A445" s="98" t="s">
        <v>52</v>
      </c>
      <c r="B445" s="115"/>
      <c r="C445" s="115"/>
    </row>
    <row r="446" spans="1:3" s="51" customFormat="1" x14ac:dyDescent="0.2">
      <c r="A446" s="98" t="s">
        <v>139</v>
      </c>
      <c r="B446" s="115"/>
      <c r="C446" s="97"/>
    </row>
    <row r="447" spans="1:3" s="51" customFormat="1" x14ac:dyDescent="0.2">
      <c r="A447" s="98" t="s">
        <v>109</v>
      </c>
      <c r="B447" s="115">
        <v>585</v>
      </c>
      <c r="C447" s="115"/>
    </row>
    <row r="448" spans="1:3" s="51" customFormat="1" x14ac:dyDescent="0.2">
      <c r="A448" s="98" t="s">
        <v>41</v>
      </c>
      <c r="B448" s="115">
        <v>439.5</v>
      </c>
      <c r="C448" s="115"/>
    </row>
    <row r="449" spans="1:3" s="51" customFormat="1" x14ac:dyDescent="0.2">
      <c r="A449" s="67" t="s">
        <v>47</v>
      </c>
      <c r="B449" s="49">
        <f>SUM(B444:B448)</f>
        <v>1137</v>
      </c>
      <c r="C449" s="49">
        <f>SUM(C444:C448)</f>
        <v>112.5</v>
      </c>
    </row>
    <row r="450" spans="1:3" s="47" customFormat="1" x14ac:dyDescent="0.2">
      <c r="A450" s="63" t="s">
        <v>144</v>
      </c>
      <c r="B450" s="45">
        <f>B449+B443+B434+B431+B427</f>
        <v>131503.052</v>
      </c>
      <c r="C450" s="45">
        <f>C449+C443+C434+C431+C427</f>
        <v>134869.48120599211</v>
      </c>
    </row>
    <row r="451" spans="1:3" s="51" customFormat="1" ht="15.75" customHeight="1" x14ac:dyDescent="0.2">
      <c r="A451" s="140" t="s">
        <v>118</v>
      </c>
      <c r="B451" s="141"/>
      <c r="C451" s="141"/>
    </row>
    <row r="452" spans="1:3" s="2" customFormat="1" x14ac:dyDescent="0.2">
      <c r="A452" s="24" t="s">
        <v>50</v>
      </c>
      <c r="B452" s="106"/>
      <c r="C452" s="19"/>
    </row>
    <row r="453" spans="1:3" s="51" customFormat="1" x14ac:dyDescent="0.2">
      <c r="A453" s="98" t="s">
        <v>6</v>
      </c>
      <c r="B453" s="115">
        <v>81000</v>
      </c>
      <c r="C453" s="97">
        <v>83369.09</v>
      </c>
    </row>
    <row r="454" spans="1:3" s="51" customFormat="1" x14ac:dyDescent="0.2">
      <c r="A454" s="98" t="s">
        <v>7</v>
      </c>
      <c r="B454" s="115">
        <v>6812</v>
      </c>
      <c r="C454" s="97">
        <v>7011</v>
      </c>
    </row>
    <row r="455" spans="1:3" s="51" customFormat="1" x14ac:dyDescent="0.2">
      <c r="A455" s="67" t="s">
        <v>28</v>
      </c>
      <c r="B455" s="49">
        <f t="shared" ref="B455:C455" si="14">SUM(B453:B454)</f>
        <v>87812</v>
      </c>
      <c r="C455" s="49">
        <f t="shared" si="14"/>
        <v>90380.09</v>
      </c>
    </row>
    <row r="456" spans="1:3" s="51" customFormat="1" x14ac:dyDescent="0.2">
      <c r="A456" s="98" t="s">
        <v>33</v>
      </c>
      <c r="B456" s="115"/>
      <c r="C456" s="97"/>
    </row>
    <row r="457" spans="1:3" s="51" customFormat="1" x14ac:dyDescent="0.2">
      <c r="A457" s="98" t="s">
        <v>51</v>
      </c>
      <c r="B457" s="115">
        <v>1778.5</v>
      </c>
      <c r="C457" s="97"/>
    </row>
    <row r="458" spans="1:3" s="51" customFormat="1" x14ac:dyDescent="0.2">
      <c r="A458" s="98" t="s">
        <v>157</v>
      </c>
      <c r="B458" s="115"/>
      <c r="C458" s="97"/>
    </row>
    <row r="459" spans="1:3" s="51" customFormat="1" x14ac:dyDescent="0.2">
      <c r="A459" s="98" t="s">
        <v>156</v>
      </c>
      <c r="B459" s="115"/>
      <c r="C459" s="97">
        <v>1550260</v>
      </c>
    </row>
    <row r="460" spans="1:3" s="51" customFormat="1" x14ac:dyDescent="0.2">
      <c r="A460" s="98" t="s">
        <v>31</v>
      </c>
      <c r="B460" s="115">
        <v>221</v>
      </c>
      <c r="C460" s="97"/>
    </row>
    <row r="461" spans="1:3" s="51" customFormat="1" x14ac:dyDescent="0.2">
      <c r="A461" s="67" t="s">
        <v>32</v>
      </c>
      <c r="B461" s="49">
        <f t="shared" ref="B461:C461" si="15">SUM(B456:B460)</f>
        <v>1999.5</v>
      </c>
      <c r="C461" s="49">
        <f t="shared" si="15"/>
        <v>1550260</v>
      </c>
    </row>
    <row r="462" spans="1:3" s="51" customFormat="1" x14ac:dyDescent="0.2">
      <c r="A462" s="98" t="s">
        <v>15</v>
      </c>
      <c r="B462" s="128">
        <v>1398.64</v>
      </c>
      <c r="C462" s="97">
        <v>3117.7485261832398</v>
      </c>
    </row>
    <row r="463" spans="1:3" s="51" customFormat="1" x14ac:dyDescent="0.2">
      <c r="A463" s="98" t="s">
        <v>111</v>
      </c>
      <c r="B463" s="128">
        <v>4077.5</v>
      </c>
      <c r="C463" s="135">
        <v>6160.0199999882288</v>
      </c>
    </row>
    <row r="464" spans="1:3" s="84" customFormat="1" x14ac:dyDescent="0.2">
      <c r="A464" s="67" t="s">
        <v>84</v>
      </c>
      <c r="B464" s="127">
        <f>SUM(B462:B463)</f>
        <v>5476.14</v>
      </c>
      <c r="C464" s="49">
        <f>SUM(C462:C463)</f>
        <v>9277.7685261714687</v>
      </c>
    </row>
    <row r="465" spans="1:3" s="51" customFormat="1" x14ac:dyDescent="0.2">
      <c r="A465" s="98" t="s">
        <v>21</v>
      </c>
      <c r="B465" s="115">
        <v>94.5</v>
      </c>
      <c r="C465" s="97"/>
    </row>
    <row r="466" spans="1:3" s="51" customFormat="1" x14ac:dyDescent="0.2">
      <c r="A466" s="98" t="s">
        <v>34</v>
      </c>
      <c r="B466" s="115">
        <v>107.5</v>
      </c>
      <c r="C466" s="97"/>
    </row>
    <row r="467" spans="1:3" s="51" customFormat="1" x14ac:dyDescent="0.2">
      <c r="A467" s="98" t="s">
        <v>22</v>
      </c>
      <c r="B467" s="115">
        <v>217.5</v>
      </c>
      <c r="C467" s="115">
        <v>108.75</v>
      </c>
    </row>
    <row r="468" spans="1:3" s="51" customFormat="1" x14ac:dyDescent="0.2">
      <c r="A468" s="98" t="s">
        <v>96</v>
      </c>
      <c r="B468" s="115">
        <v>795</v>
      </c>
      <c r="C468" s="97"/>
    </row>
    <row r="469" spans="1:3" s="51" customFormat="1" x14ac:dyDescent="0.2">
      <c r="A469" s="98" t="s">
        <v>20</v>
      </c>
      <c r="B469" s="115">
        <v>550</v>
      </c>
      <c r="C469" s="97"/>
    </row>
    <row r="470" spans="1:3" s="51" customFormat="1" x14ac:dyDescent="0.2">
      <c r="A470" s="98" t="s">
        <v>193</v>
      </c>
      <c r="B470" s="115"/>
      <c r="C470" s="128">
        <v>5835</v>
      </c>
    </row>
    <row r="471" spans="1:3" s="51" customFormat="1" x14ac:dyDescent="0.2">
      <c r="A471" s="98" t="s">
        <v>192</v>
      </c>
      <c r="B471" s="115"/>
      <c r="C471" s="128">
        <v>350.12</v>
      </c>
    </row>
    <row r="472" spans="1:3" s="51" customFormat="1" x14ac:dyDescent="0.2">
      <c r="A472" s="98" t="s">
        <v>25</v>
      </c>
      <c r="B472" s="115">
        <v>100</v>
      </c>
      <c r="C472" s="115">
        <v>100</v>
      </c>
    </row>
    <row r="473" spans="1:3" s="51" customFormat="1" x14ac:dyDescent="0.2">
      <c r="A473" s="67" t="s">
        <v>35</v>
      </c>
      <c r="B473" s="49">
        <f>SUM(B465:B472)</f>
        <v>1864.5</v>
      </c>
      <c r="C473" s="49">
        <f>SUM(C465:C472)</f>
        <v>6393.87</v>
      </c>
    </row>
    <row r="474" spans="1:3" s="51" customFormat="1" x14ac:dyDescent="0.2">
      <c r="A474" s="98" t="s">
        <v>40</v>
      </c>
      <c r="B474" s="115">
        <v>83.5</v>
      </c>
      <c r="C474" s="115">
        <v>83.5</v>
      </c>
    </row>
    <row r="475" spans="1:3" s="51" customFormat="1" x14ac:dyDescent="0.2">
      <c r="A475" s="98" t="s">
        <v>109</v>
      </c>
      <c r="B475" s="115">
        <v>390</v>
      </c>
      <c r="C475" s="115"/>
    </row>
    <row r="476" spans="1:3" s="51" customFormat="1" x14ac:dyDescent="0.2">
      <c r="A476" s="98" t="s">
        <v>41</v>
      </c>
      <c r="B476" s="115">
        <v>439.5</v>
      </c>
      <c r="C476" s="115"/>
    </row>
    <row r="477" spans="1:3" s="2" customFormat="1" x14ac:dyDescent="0.2">
      <c r="A477" s="62" t="s">
        <v>47</v>
      </c>
      <c r="B477" s="34">
        <f>SUM(B474:B476)</f>
        <v>913</v>
      </c>
      <c r="C477" s="34">
        <f>SUM(C474:C476)</f>
        <v>83.5</v>
      </c>
    </row>
    <row r="478" spans="1:3" s="47" customFormat="1" x14ac:dyDescent="0.2">
      <c r="A478" s="63" t="s">
        <v>145</v>
      </c>
      <c r="B478" s="45">
        <f>B455+B461+B464+B473+B477</f>
        <v>98065.14</v>
      </c>
      <c r="C478" s="45">
        <f>C455+C461+C464+C473+C477</f>
        <v>1656395.2285261718</v>
      </c>
    </row>
    <row r="479" spans="1:3" s="2" customFormat="1" x14ac:dyDescent="0.2">
      <c r="A479" s="140" t="s">
        <v>57</v>
      </c>
      <c r="B479" s="141"/>
      <c r="C479" s="141"/>
    </row>
    <row r="480" spans="1:3" s="2" customFormat="1" x14ac:dyDescent="0.2">
      <c r="A480" s="24" t="s">
        <v>50</v>
      </c>
      <c r="B480" s="106"/>
      <c r="C480" s="19"/>
    </row>
    <row r="481" spans="1:3" s="51" customFormat="1" x14ac:dyDescent="0.2">
      <c r="A481" s="98" t="s">
        <v>6</v>
      </c>
      <c r="B481" s="115">
        <v>706047</v>
      </c>
      <c r="C481" s="97">
        <v>532326.24</v>
      </c>
    </row>
    <row r="482" spans="1:3" s="51" customFormat="1" x14ac:dyDescent="0.2">
      <c r="A482" s="98" t="s">
        <v>7</v>
      </c>
      <c r="B482" s="115">
        <v>135841</v>
      </c>
      <c r="C482" s="97">
        <v>97987</v>
      </c>
    </row>
    <row r="483" spans="1:3" s="84" customFormat="1" x14ac:dyDescent="0.2">
      <c r="A483" s="67" t="s">
        <v>28</v>
      </c>
      <c r="B483" s="49">
        <f t="shared" ref="B483:C483" si="16">SUM(B481:B482)</f>
        <v>841888</v>
      </c>
      <c r="C483" s="49">
        <f t="shared" si="16"/>
        <v>630313.24</v>
      </c>
    </row>
    <row r="484" spans="1:3" s="51" customFormat="1" x14ac:dyDescent="0.2">
      <c r="A484" s="98" t="s">
        <v>33</v>
      </c>
      <c r="B484" s="115">
        <v>600</v>
      </c>
      <c r="C484" s="97"/>
    </row>
    <row r="485" spans="1:3" s="51" customFormat="1" x14ac:dyDescent="0.2">
      <c r="A485" s="98" t="s">
        <v>51</v>
      </c>
      <c r="B485" s="115">
        <v>8845.5</v>
      </c>
      <c r="C485" s="97">
        <v>11209.72</v>
      </c>
    </row>
    <row r="486" spans="1:3" s="51" customFormat="1" x14ac:dyDescent="0.2">
      <c r="A486" s="98" t="s">
        <v>157</v>
      </c>
      <c r="B486" s="115"/>
      <c r="C486" s="97">
        <v>1386.76</v>
      </c>
    </row>
    <row r="487" spans="1:3" s="51" customFormat="1" x14ac:dyDescent="0.2">
      <c r="A487" s="98" t="s">
        <v>150</v>
      </c>
      <c r="B487" s="115"/>
      <c r="C487" s="97"/>
    </row>
    <row r="488" spans="1:3" s="51" customFormat="1" x14ac:dyDescent="0.2">
      <c r="A488" s="98" t="s">
        <v>31</v>
      </c>
      <c r="B488" s="115">
        <v>636</v>
      </c>
      <c r="C488" s="97"/>
    </row>
    <row r="489" spans="1:3" s="84" customFormat="1" x14ac:dyDescent="0.2">
      <c r="A489" s="67" t="s">
        <v>32</v>
      </c>
      <c r="B489" s="49">
        <f>SUM(B484:B488)</f>
        <v>10081.5</v>
      </c>
      <c r="C489" s="49">
        <f>SUM(C484:C488)</f>
        <v>12596.48</v>
      </c>
    </row>
    <row r="490" spans="1:3" s="51" customFormat="1" x14ac:dyDescent="0.2">
      <c r="A490" s="98" t="s">
        <v>15</v>
      </c>
      <c r="B490" s="115">
        <v>13831.625</v>
      </c>
      <c r="C490" s="97">
        <v>16224.025661587799</v>
      </c>
    </row>
    <row r="491" spans="1:3" s="51" customFormat="1" x14ac:dyDescent="0.2">
      <c r="A491" s="98" t="s">
        <v>111</v>
      </c>
      <c r="B491" s="115"/>
      <c r="C491" s="97"/>
    </row>
    <row r="492" spans="1:3" s="84" customFormat="1" x14ac:dyDescent="0.2">
      <c r="A492" s="67" t="s">
        <v>36</v>
      </c>
      <c r="B492" s="49">
        <f t="shared" ref="B492:C492" si="17">SUM(B490:B491)</f>
        <v>13831.625</v>
      </c>
      <c r="C492" s="49">
        <f t="shared" si="17"/>
        <v>16224.025661587799</v>
      </c>
    </row>
    <row r="493" spans="1:3" s="51" customFormat="1" x14ac:dyDescent="0.2">
      <c r="A493" s="98" t="s">
        <v>21</v>
      </c>
      <c r="B493" s="115">
        <v>426</v>
      </c>
      <c r="C493" s="97"/>
    </row>
    <row r="494" spans="1:3" s="51" customFormat="1" x14ac:dyDescent="0.2">
      <c r="A494" s="98" t="s">
        <v>34</v>
      </c>
      <c r="B494" s="115">
        <v>425</v>
      </c>
      <c r="C494" s="97"/>
    </row>
    <row r="495" spans="1:3" s="51" customFormat="1" x14ac:dyDescent="0.2">
      <c r="A495" s="98" t="s">
        <v>24</v>
      </c>
      <c r="B495" s="115"/>
      <c r="C495" s="97"/>
    </row>
    <row r="496" spans="1:3" s="51" customFormat="1" x14ac:dyDescent="0.2">
      <c r="A496" s="98" t="s">
        <v>190</v>
      </c>
      <c r="B496" s="115">
        <v>16200</v>
      </c>
      <c r="C496" s="97">
        <f>759+20460</f>
        <v>21219</v>
      </c>
    </row>
    <row r="497" spans="1:3" s="51" customFormat="1" x14ac:dyDescent="0.2">
      <c r="A497" s="98" t="s">
        <v>203</v>
      </c>
      <c r="B497" s="115"/>
      <c r="C497" s="97">
        <v>5425</v>
      </c>
    </row>
    <row r="498" spans="1:3" s="51" customFormat="1" x14ac:dyDescent="0.2">
      <c r="A498" s="98" t="s">
        <v>98</v>
      </c>
      <c r="B498" s="115">
        <v>5000</v>
      </c>
      <c r="C498" s="97"/>
    </row>
    <row r="499" spans="1:3" s="51" customFormat="1" x14ac:dyDescent="0.2">
      <c r="A499" s="98" t="s">
        <v>168</v>
      </c>
      <c r="B499" s="115"/>
      <c r="C499" s="97"/>
    </row>
    <row r="500" spans="1:3" s="51" customFormat="1" x14ac:dyDescent="0.2">
      <c r="A500" s="98" t="s">
        <v>180</v>
      </c>
      <c r="B500" s="115"/>
      <c r="C500" s="97"/>
    </row>
    <row r="501" spans="1:3" s="51" customFormat="1" x14ac:dyDescent="0.2">
      <c r="A501" s="98" t="s">
        <v>22</v>
      </c>
      <c r="B501" s="115">
        <v>967.5</v>
      </c>
      <c r="C501" s="115">
        <v>483.75</v>
      </c>
    </row>
    <row r="502" spans="1:3" s="51" customFormat="1" x14ac:dyDescent="0.2">
      <c r="A502" s="98" t="s">
        <v>96</v>
      </c>
      <c r="B502" s="115">
        <v>1577.5</v>
      </c>
      <c r="C502" s="97"/>
    </row>
    <row r="503" spans="1:3" s="51" customFormat="1" x14ac:dyDescent="0.2">
      <c r="A503" s="98" t="s">
        <v>20</v>
      </c>
      <c r="B503" s="115">
        <v>1400</v>
      </c>
      <c r="C503" s="97"/>
    </row>
    <row r="504" spans="1:3" s="51" customFormat="1" x14ac:dyDescent="0.2">
      <c r="A504" s="98" t="s">
        <v>25</v>
      </c>
      <c r="B504" s="115">
        <v>555</v>
      </c>
      <c r="C504" s="115">
        <v>555</v>
      </c>
    </row>
    <row r="505" spans="1:3" s="84" customFormat="1" x14ac:dyDescent="0.2">
      <c r="A505" s="67" t="s">
        <v>35</v>
      </c>
      <c r="B505" s="49">
        <f>SUM(B493:B504)</f>
        <v>26551</v>
      </c>
      <c r="C505" s="49">
        <f>SUM(C493:C504)</f>
        <v>27682.75</v>
      </c>
    </row>
    <row r="506" spans="1:3" s="51" customFormat="1" x14ac:dyDescent="0.2">
      <c r="A506" s="98" t="s">
        <v>52</v>
      </c>
      <c r="B506" s="115"/>
      <c r="C506" s="115"/>
    </row>
    <row r="507" spans="1:3" s="51" customFormat="1" x14ac:dyDescent="0.2">
      <c r="A507" s="98" t="s">
        <v>38</v>
      </c>
      <c r="B507" s="115">
        <v>1250</v>
      </c>
      <c r="C507" s="115"/>
    </row>
    <row r="508" spans="1:3" s="51" customFormat="1" x14ac:dyDescent="0.2">
      <c r="A508" s="98" t="s">
        <v>140</v>
      </c>
      <c r="B508" s="115">
        <v>1500</v>
      </c>
      <c r="C508" s="115"/>
    </row>
    <row r="509" spans="1:3" s="51" customFormat="1" x14ac:dyDescent="0.2">
      <c r="A509" s="98" t="s">
        <v>138</v>
      </c>
      <c r="B509" s="115">
        <v>4740</v>
      </c>
      <c r="C509" s="97">
        <f>1310+3350</f>
        <v>4660</v>
      </c>
    </row>
    <row r="510" spans="1:3" s="51" customFormat="1" x14ac:dyDescent="0.2">
      <c r="A510" s="98" t="s">
        <v>53</v>
      </c>
      <c r="B510" s="115">
        <v>4680</v>
      </c>
      <c r="C510" s="115">
        <v>4680</v>
      </c>
    </row>
    <row r="511" spans="1:3" s="51" customFormat="1" x14ac:dyDescent="0.2">
      <c r="A511" s="98" t="s">
        <v>42</v>
      </c>
      <c r="B511" s="115">
        <v>1400</v>
      </c>
      <c r="C511" s="115">
        <v>1400</v>
      </c>
    </row>
    <row r="512" spans="1:3" s="51" customFormat="1" x14ac:dyDescent="0.2">
      <c r="A512" s="98" t="s">
        <v>99</v>
      </c>
      <c r="B512" s="115"/>
      <c r="C512" s="97"/>
    </row>
    <row r="513" spans="1:3" s="51" customFormat="1" x14ac:dyDescent="0.2">
      <c r="A513" s="98" t="s">
        <v>40</v>
      </c>
      <c r="B513" s="115">
        <v>389.5</v>
      </c>
      <c r="C513" s="115">
        <v>389.5</v>
      </c>
    </row>
    <row r="514" spans="1:3" s="51" customFormat="1" x14ac:dyDescent="0.2">
      <c r="A514" s="98" t="s">
        <v>45</v>
      </c>
      <c r="B514" s="115">
        <v>250</v>
      </c>
      <c r="C514" s="115"/>
    </row>
    <row r="515" spans="1:3" s="51" customFormat="1" x14ac:dyDescent="0.2">
      <c r="A515" s="98" t="s">
        <v>41</v>
      </c>
      <c r="B515" s="115">
        <v>1588.5</v>
      </c>
      <c r="C515" s="115"/>
    </row>
    <row r="516" spans="1:3" s="51" customFormat="1" x14ac:dyDescent="0.2">
      <c r="A516" s="98" t="s">
        <v>139</v>
      </c>
      <c r="B516" s="115"/>
      <c r="C516" s="97"/>
    </row>
    <row r="517" spans="1:3" s="51" customFormat="1" x14ac:dyDescent="0.2">
      <c r="A517" s="98" t="s">
        <v>43</v>
      </c>
      <c r="B517" s="115">
        <v>5040</v>
      </c>
      <c r="C517" s="115">
        <v>5040</v>
      </c>
    </row>
    <row r="518" spans="1:3" s="51" customFormat="1" x14ac:dyDescent="0.2">
      <c r="A518" s="98" t="s">
        <v>109</v>
      </c>
      <c r="B518" s="115">
        <v>2730</v>
      </c>
      <c r="C518" s="115"/>
    </row>
    <row r="519" spans="1:3" s="84" customFormat="1" x14ac:dyDescent="0.2">
      <c r="A519" s="67" t="s">
        <v>47</v>
      </c>
      <c r="B519" s="49">
        <f>SUM(B506:B518)</f>
        <v>23568</v>
      </c>
      <c r="C519" s="49">
        <f>SUM(C506:C518)</f>
        <v>16169.5</v>
      </c>
    </row>
    <row r="520" spans="1:3" s="64" customFormat="1" x14ac:dyDescent="0.2">
      <c r="A520" s="63" t="s">
        <v>58</v>
      </c>
      <c r="B520" s="45">
        <f>B519+B505+B492+B489+B483</f>
        <v>915920.125</v>
      </c>
      <c r="C520" s="45">
        <f>C519+C505+C492+C489+C483</f>
        <v>702985.9956615878</v>
      </c>
    </row>
    <row r="521" spans="1:3" s="51" customFormat="1" x14ac:dyDescent="0.2">
      <c r="A521" s="140" t="s">
        <v>119</v>
      </c>
      <c r="B521" s="141"/>
      <c r="C521" s="141"/>
    </row>
    <row r="522" spans="1:3" s="2" customFormat="1" x14ac:dyDescent="0.2">
      <c r="A522" s="24" t="s">
        <v>50</v>
      </c>
      <c r="B522" s="106"/>
      <c r="C522" s="19"/>
    </row>
    <row r="523" spans="1:3" s="51" customFormat="1" x14ac:dyDescent="0.2">
      <c r="A523" s="98" t="s">
        <v>6</v>
      </c>
      <c r="B523" s="115">
        <v>106944</v>
      </c>
      <c r="C523" s="97">
        <v>110059.83</v>
      </c>
    </row>
    <row r="524" spans="1:3" s="51" customFormat="1" x14ac:dyDescent="0.2">
      <c r="A524" s="98" t="s">
        <v>7</v>
      </c>
      <c r="B524" s="115">
        <v>29234</v>
      </c>
      <c r="C524" s="97">
        <v>30086</v>
      </c>
    </row>
    <row r="525" spans="1:3" s="51" customFormat="1" x14ac:dyDescent="0.2">
      <c r="A525" s="67" t="s">
        <v>28</v>
      </c>
      <c r="B525" s="49">
        <f t="shared" ref="B525:C525" si="18">SUM(B523:B524)</f>
        <v>136178</v>
      </c>
      <c r="C525" s="49">
        <f t="shared" si="18"/>
        <v>140145.83000000002</v>
      </c>
    </row>
    <row r="526" spans="1:3" s="51" customFormat="1" x14ac:dyDescent="0.2">
      <c r="A526" s="98" t="s">
        <v>33</v>
      </c>
      <c r="B526" s="115"/>
      <c r="C526" s="97"/>
    </row>
    <row r="527" spans="1:3" s="51" customFormat="1" x14ac:dyDescent="0.2">
      <c r="A527" s="98" t="s">
        <v>174</v>
      </c>
      <c r="B527" s="115"/>
      <c r="C527" s="97"/>
    </row>
    <row r="528" spans="1:3" s="51" customFormat="1" x14ac:dyDescent="0.2">
      <c r="A528" s="98" t="s">
        <v>51</v>
      </c>
      <c r="B528" s="115">
        <v>1751.5</v>
      </c>
      <c r="C528" s="97">
        <v>2972.83</v>
      </c>
    </row>
    <row r="529" spans="1:3" s="51" customFormat="1" x14ac:dyDescent="0.2">
      <c r="A529" s="98" t="s">
        <v>31</v>
      </c>
      <c r="B529" s="115">
        <v>221</v>
      </c>
      <c r="C529" s="97">
        <v>303</v>
      </c>
    </row>
    <row r="530" spans="1:3" s="51" customFormat="1" x14ac:dyDescent="0.2">
      <c r="A530" s="67" t="s">
        <v>32</v>
      </c>
      <c r="B530" s="49">
        <f t="shared" ref="B530:C530" si="19">SUM(B526:B529)</f>
        <v>1972.5</v>
      </c>
      <c r="C530" s="49">
        <f t="shared" si="19"/>
        <v>3275.83</v>
      </c>
    </row>
    <row r="531" spans="1:3" s="51" customFormat="1" x14ac:dyDescent="0.2">
      <c r="A531" s="98" t="s">
        <v>15</v>
      </c>
      <c r="B531" s="115">
        <v>1291.0519999999999</v>
      </c>
      <c r="C531" s="97">
        <v>845.30156187385001</v>
      </c>
    </row>
    <row r="532" spans="1:3" s="51" customFormat="1" x14ac:dyDescent="0.2">
      <c r="A532" s="98" t="s">
        <v>16</v>
      </c>
      <c r="B532" s="115"/>
      <c r="C532" s="97"/>
    </row>
    <row r="533" spans="1:3" s="51" customFormat="1" x14ac:dyDescent="0.2">
      <c r="A533" s="67" t="s">
        <v>36</v>
      </c>
      <c r="B533" s="49">
        <f t="shared" ref="B533:C533" si="20">SUM(B531:B532)</f>
        <v>1291.0519999999999</v>
      </c>
      <c r="C533" s="49">
        <f t="shared" si="20"/>
        <v>845.30156187385001</v>
      </c>
    </row>
    <row r="534" spans="1:3" s="51" customFormat="1" x14ac:dyDescent="0.2">
      <c r="A534" s="98" t="s">
        <v>21</v>
      </c>
      <c r="B534" s="115">
        <v>94.5</v>
      </c>
      <c r="C534" s="97"/>
    </row>
    <row r="535" spans="1:3" s="51" customFormat="1" x14ac:dyDescent="0.2">
      <c r="A535" s="98" t="s">
        <v>34</v>
      </c>
      <c r="B535" s="115">
        <v>107.5</v>
      </c>
      <c r="C535" s="97"/>
    </row>
    <row r="536" spans="1:3" s="51" customFormat="1" x14ac:dyDescent="0.2">
      <c r="A536" s="98" t="s">
        <v>22</v>
      </c>
      <c r="B536" s="115">
        <v>217.5</v>
      </c>
      <c r="C536" s="115">
        <v>108.75</v>
      </c>
    </row>
    <row r="537" spans="1:3" s="51" customFormat="1" x14ac:dyDescent="0.2">
      <c r="A537" s="98" t="s">
        <v>96</v>
      </c>
      <c r="B537" s="115">
        <v>795</v>
      </c>
      <c r="C537" s="97"/>
    </row>
    <row r="538" spans="1:3" s="51" customFormat="1" x14ac:dyDescent="0.2">
      <c r="A538" s="98" t="s">
        <v>20</v>
      </c>
      <c r="B538" s="115">
        <v>550</v>
      </c>
      <c r="C538" s="97">
        <v>26987</v>
      </c>
    </row>
    <row r="539" spans="1:3" s="51" customFormat="1" x14ac:dyDescent="0.2">
      <c r="A539" s="98" t="s">
        <v>166</v>
      </c>
      <c r="B539" s="115">
        <v>495</v>
      </c>
      <c r="C539" s="128"/>
    </row>
    <row r="540" spans="1:3" s="51" customFormat="1" x14ac:dyDescent="0.2">
      <c r="A540" s="98" t="s">
        <v>192</v>
      </c>
      <c r="B540" s="115"/>
      <c r="C540" s="128">
        <v>427</v>
      </c>
    </row>
    <row r="541" spans="1:3" s="51" customFormat="1" x14ac:dyDescent="0.2">
      <c r="A541" s="98" t="s">
        <v>25</v>
      </c>
      <c r="B541" s="115">
        <v>100</v>
      </c>
      <c r="C541" s="115">
        <v>100</v>
      </c>
    </row>
    <row r="542" spans="1:3" s="51" customFormat="1" x14ac:dyDescent="0.2">
      <c r="A542" s="67" t="s">
        <v>35</v>
      </c>
      <c r="B542" s="49">
        <f>SUM(B534:B541)</f>
        <v>2359.5</v>
      </c>
      <c r="C542" s="49">
        <f>SUM(C534:C541)</f>
        <v>27622.75</v>
      </c>
    </row>
    <row r="543" spans="1:3" s="51" customFormat="1" x14ac:dyDescent="0.2">
      <c r="A543" s="98" t="s">
        <v>40</v>
      </c>
      <c r="B543" s="115">
        <v>126.5</v>
      </c>
      <c r="C543" s="115">
        <v>126.5</v>
      </c>
    </row>
    <row r="544" spans="1:3" s="51" customFormat="1" x14ac:dyDescent="0.2">
      <c r="A544" s="98" t="s">
        <v>109</v>
      </c>
      <c r="B544" s="115">
        <v>585</v>
      </c>
      <c r="C544" s="115"/>
    </row>
    <row r="545" spans="1:3" s="51" customFormat="1" x14ac:dyDescent="0.2">
      <c r="A545" s="98" t="s">
        <v>41</v>
      </c>
      <c r="B545" s="115">
        <v>439.5</v>
      </c>
      <c r="C545" s="115"/>
    </row>
    <row r="546" spans="1:3" s="2" customFormat="1" x14ac:dyDescent="0.2">
      <c r="A546" s="62" t="s">
        <v>47</v>
      </c>
      <c r="B546" s="34">
        <f>SUM(B543:B545)</f>
        <v>1151</v>
      </c>
      <c r="C546" s="34">
        <f>SUM(C543:C545)</f>
        <v>126.5</v>
      </c>
    </row>
    <row r="547" spans="1:3" s="47" customFormat="1" x14ac:dyDescent="0.2">
      <c r="A547" s="63" t="s">
        <v>64</v>
      </c>
      <c r="B547" s="45">
        <f>B546+B542+B533+B530+B525</f>
        <v>142952.052</v>
      </c>
      <c r="C547" s="45">
        <f>C546+C542+C533+C530+C525</f>
        <v>172016.21156187388</v>
      </c>
    </row>
    <row r="548" spans="1:3" s="51" customFormat="1" x14ac:dyDescent="0.2">
      <c r="A548" s="140" t="s">
        <v>120</v>
      </c>
      <c r="B548" s="141"/>
      <c r="C548" s="141"/>
    </row>
    <row r="549" spans="1:3" s="2" customFormat="1" x14ac:dyDescent="0.2">
      <c r="A549" s="24" t="s">
        <v>50</v>
      </c>
      <c r="B549" s="106"/>
      <c r="C549" s="19"/>
    </row>
    <row r="550" spans="1:3" s="51" customFormat="1" x14ac:dyDescent="0.2">
      <c r="A550" s="98" t="s">
        <v>6</v>
      </c>
      <c r="B550" s="115">
        <v>97584</v>
      </c>
      <c r="C550" s="97">
        <v>97723.78</v>
      </c>
    </row>
    <row r="551" spans="1:3" s="51" customFormat="1" x14ac:dyDescent="0.2">
      <c r="A551" s="98" t="s">
        <v>7</v>
      </c>
      <c r="B551" s="115">
        <v>21468.5</v>
      </c>
      <c r="C551" s="97">
        <v>21499</v>
      </c>
    </row>
    <row r="552" spans="1:3" s="51" customFormat="1" x14ac:dyDescent="0.2">
      <c r="A552" s="67" t="s">
        <v>28</v>
      </c>
      <c r="B552" s="49">
        <f t="shared" ref="B552:C552" si="21">SUM(B550:B551)</f>
        <v>119052.5</v>
      </c>
      <c r="C552" s="49">
        <f t="shared" si="21"/>
        <v>119222.78</v>
      </c>
    </row>
    <row r="553" spans="1:3" s="51" customFormat="1" x14ac:dyDescent="0.2">
      <c r="A553" s="98" t="s">
        <v>33</v>
      </c>
      <c r="B553" s="115"/>
      <c r="C553" s="97"/>
    </row>
    <row r="554" spans="1:3" s="51" customFormat="1" x14ac:dyDescent="0.2">
      <c r="A554" s="98" t="s">
        <v>51</v>
      </c>
      <c r="B554" s="115">
        <v>1438.5</v>
      </c>
      <c r="C554" s="97">
        <v>3530.11</v>
      </c>
    </row>
    <row r="555" spans="1:3" s="51" customFormat="1" x14ac:dyDescent="0.2">
      <c r="A555" s="98" t="s">
        <v>157</v>
      </c>
      <c r="B555" s="115"/>
      <c r="C555" s="129"/>
    </row>
    <row r="556" spans="1:3" s="51" customFormat="1" x14ac:dyDescent="0.2">
      <c r="A556" s="98" t="s">
        <v>31</v>
      </c>
      <c r="B556" s="115">
        <v>221</v>
      </c>
      <c r="C556" s="97">
        <v>303</v>
      </c>
    </row>
    <row r="557" spans="1:3" s="51" customFormat="1" x14ac:dyDescent="0.2">
      <c r="A557" s="67" t="s">
        <v>32</v>
      </c>
      <c r="B557" s="49">
        <f t="shared" ref="B557:C557" si="22">SUM(B553:B556)</f>
        <v>1659.5</v>
      </c>
      <c r="C557" s="49">
        <f t="shared" si="22"/>
        <v>3833.11</v>
      </c>
    </row>
    <row r="558" spans="1:3" s="51" customFormat="1" x14ac:dyDescent="0.2">
      <c r="A558" s="98" t="s">
        <v>16</v>
      </c>
      <c r="B558" s="115"/>
      <c r="C558" s="97"/>
    </row>
    <row r="559" spans="1:3" s="51" customFormat="1" x14ac:dyDescent="0.2">
      <c r="A559" s="98" t="s">
        <v>15</v>
      </c>
      <c r="B559" s="115">
        <v>1936.579</v>
      </c>
      <c r="C559" s="97">
        <v>345.15322171056005</v>
      </c>
    </row>
    <row r="560" spans="1:3" s="51" customFormat="1" x14ac:dyDescent="0.2">
      <c r="A560" s="67" t="s">
        <v>36</v>
      </c>
      <c r="B560" s="49">
        <f>SUM(B558:B559)</f>
        <v>1936.579</v>
      </c>
      <c r="C560" s="49">
        <f>SUM(C558:C559)</f>
        <v>345.15322171056005</v>
      </c>
    </row>
    <row r="561" spans="1:3" s="51" customFormat="1" x14ac:dyDescent="0.2">
      <c r="A561" s="98" t="s">
        <v>21</v>
      </c>
      <c r="B561" s="115">
        <v>94.5</v>
      </c>
      <c r="C561" s="97">
        <v>579.57999999999993</v>
      </c>
    </row>
    <row r="562" spans="1:3" s="51" customFormat="1" x14ac:dyDescent="0.2">
      <c r="A562" s="98" t="s">
        <v>34</v>
      </c>
      <c r="B562" s="115">
        <v>107.5</v>
      </c>
      <c r="C562" s="97"/>
    </row>
    <row r="563" spans="1:3" s="51" customFormat="1" x14ac:dyDescent="0.2">
      <c r="A563" s="98" t="s">
        <v>22</v>
      </c>
      <c r="B563" s="115">
        <v>217.5</v>
      </c>
      <c r="C563" s="115">
        <v>108.75</v>
      </c>
    </row>
    <row r="564" spans="1:3" s="51" customFormat="1" x14ac:dyDescent="0.2">
      <c r="A564" s="98" t="s">
        <v>96</v>
      </c>
      <c r="B564" s="115">
        <v>795</v>
      </c>
      <c r="C564" s="97"/>
    </row>
    <row r="565" spans="1:3" s="51" customFormat="1" x14ac:dyDescent="0.2">
      <c r="A565" s="98" t="s">
        <v>20</v>
      </c>
      <c r="B565" s="115">
        <v>550</v>
      </c>
      <c r="C565" s="97"/>
    </row>
    <row r="566" spans="1:3" s="51" customFormat="1" x14ac:dyDescent="0.2">
      <c r="A566" s="98" t="s">
        <v>166</v>
      </c>
      <c r="B566" s="115">
        <v>165</v>
      </c>
      <c r="C566" s="128"/>
    </row>
    <row r="567" spans="1:3" s="51" customFormat="1" x14ac:dyDescent="0.2">
      <c r="A567" s="98" t="s">
        <v>192</v>
      </c>
      <c r="B567" s="115"/>
      <c r="C567" s="128">
        <v>553</v>
      </c>
    </row>
    <row r="568" spans="1:3" s="51" customFormat="1" x14ac:dyDescent="0.2">
      <c r="A568" s="98" t="s">
        <v>25</v>
      </c>
      <c r="B568" s="115">
        <v>100</v>
      </c>
      <c r="C568" s="115">
        <v>100</v>
      </c>
    </row>
    <row r="569" spans="1:3" s="51" customFormat="1" x14ac:dyDescent="0.2">
      <c r="A569" s="67" t="s">
        <v>35</v>
      </c>
      <c r="B569" s="49">
        <f>SUM(B561:B568)</f>
        <v>2029.5</v>
      </c>
      <c r="C569" s="49">
        <f>SUM(C561:C568)</f>
        <v>1341.33</v>
      </c>
    </row>
    <row r="570" spans="1:3" s="51" customFormat="1" x14ac:dyDescent="0.2">
      <c r="A570" s="98" t="s">
        <v>40</v>
      </c>
      <c r="B570" s="115">
        <v>92</v>
      </c>
      <c r="C570" s="115">
        <v>92</v>
      </c>
    </row>
    <row r="571" spans="1:3" s="51" customFormat="1" x14ac:dyDescent="0.2">
      <c r="A571" s="98" t="s">
        <v>109</v>
      </c>
      <c r="B571" s="115">
        <v>390</v>
      </c>
      <c r="C571" s="115"/>
    </row>
    <row r="572" spans="1:3" s="51" customFormat="1" x14ac:dyDescent="0.2">
      <c r="A572" s="98" t="s">
        <v>41</v>
      </c>
      <c r="B572" s="115">
        <v>439.5</v>
      </c>
      <c r="C572" s="115"/>
    </row>
    <row r="573" spans="1:3" s="2" customFormat="1" x14ac:dyDescent="0.2">
      <c r="A573" s="62" t="s">
        <v>47</v>
      </c>
      <c r="B573" s="34">
        <f>SUM(B570:B572)</f>
        <v>921.5</v>
      </c>
      <c r="C573" s="34">
        <f>SUM(C570:C572)</f>
        <v>92</v>
      </c>
    </row>
    <row r="574" spans="1:3" s="47" customFormat="1" x14ac:dyDescent="0.2">
      <c r="A574" s="63" t="s">
        <v>146</v>
      </c>
      <c r="B574" s="45">
        <f>B573+B569+B560+B557+B552</f>
        <v>125599.579</v>
      </c>
      <c r="C574" s="45">
        <f>C573+C569+C560+C557+C552</f>
        <v>124834.37322171056</v>
      </c>
    </row>
    <row r="575" spans="1:3" s="51" customFormat="1" x14ac:dyDescent="0.2">
      <c r="A575" s="140" t="s">
        <v>188</v>
      </c>
      <c r="B575" s="141"/>
      <c r="C575" s="141"/>
    </row>
    <row r="576" spans="1:3" s="2" customFormat="1" x14ac:dyDescent="0.2">
      <c r="A576" s="24" t="s">
        <v>50</v>
      </c>
      <c r="B576" s="106"/>
      <c r="C576" s="19"/>
    </row>
    <row r="577" spans="1:3" s="51" customFormat="1" x14ac:dyDescent="0.2">
      <c r="A577" s="98" t="s">
        <v>6</v>
      </c>
      <c r="B577" s="115">
        <v>81000</v>
      </c>
      <c r="C577" s="97">
        <v>51765.69</v>
      </c>
    </row>
    <row r="578" spans="1:3" s="51" customFormat="1" x14ac:dyDescent="0.2">
      <c r="A578" s="98" t="s">
        <v>7</v>
      </c>
      <c r="B578" s="115">
        <v>17820</v>
      </c>
      <c r="C578" s="97">
        <v>11388</v>
      </c>
    </row>
    <row r="579" spans="1:3" s="51" customFormat="1" x14ac:dyDescent="0.2">
      <c r="A579" s="67" t="s">
        <v>28</v>
      </c>
      <c r="B579" s="49">
        <f t="shared" ref="B579:C579" si="23">SUM(B577:B578)</f>
        <v>98820</v>
      </c>
      <c r="C579" s="49">
        <f t="shared" si="23"/>
        <v>63153.69</v>
      </c>
    </row>
    <row r="580" spans="1:3" s="51" customFormat="1" x14ac:dyDescent="0.2">
      <c r="A580" s="98" t="s">
        <v>33</v>
      </c>
      <c r="B580" s="115"/>
      <c r="C580" s="97"/>
    </row>
    <row r="581" spans="1:3" s="51" customFormat="1" x14ac:dyDescent="0.2">
      <c r="A581" s="98" t="s">
        <v>51</v>
      </c>
      <c r="B581" s="115"/>
      <c r="C581" s="97">
        <v>4951.7</v>
      </c>
    </row>
    <row r="582" spans="1:3" s="51" customFormat="1" x14ac:dyDescent="0.2">
      <c r="A582" s="98" t="s">
        <v>157</v>
      </c>
      <c r="B582" s="115"/>
      <c r="C582" s="129"/>
    </row>
    <row r="583" spans="1:3" s="51" customFormat="1" x14ac:dyDescent="0.2">
      <c r="A583" s="98" t="s">
        <v>31</v>
      </c>
      <c r="B583" s="115"/>
      <c r="C583" s="97">
        <v>560.75</v>
      </c>
    </row>
    <row r="584" spans="1:3" s="51" customFormat="1" x14ac:dyDescent="0.2">
      <c r="A584" s="67" t="s">
        <v>32</v>
      </c>
      <c r="B584" s="49">
        <f t="shared" ref="B584:C584" si="24">SUM(B580:B583)</f>
        <v>0</v>
      </c>
      <c r="C584" s="49">
        <f t="shared" si="24"/>
        <v>5512.45</v>
      </c>
    </row>
    <row r="585" spans="1:3" s="51" customFormat="1" x14ac:dyDescent="0.2">
      <c r="A585" s="98" t="s">
        <v>16</v>
      </c>
      <c r="B585" s="115"/>
      <c r="C585" s="97"/>
    </row>
    <row r="586" spans="1:3" s="51" customFormat="1" x14ac:dyDescent="0.2">
      <c r="A586" s="98" t="s">
        <v>15</v>
      </c>
      <c r="B586" s="115"/>
      <c r="C586" s="97"/>
    </row>
    <row r="587" spans="1:3" s="51" customFormat="1" x14ac:dyDescent="0.2">
      <c r="A587" s="67" t="s">
        <v>36</v>
      </c>
      <c r="B587" s="49">
        <f>SUM(B585:B586)</f>
        <v>0</v>
      </c>
      <c r="C587" s="49">
        <f>SUM(C585:C586)</f>
        <v>0</v>
      </c>
    </row>
    <row r="588" spans="1:3" s="51" customFormat="1" x14ac:dyDescent="0.2">
      <c r="A588" s="98" t="s">
        <v>21</v>
      </c>
      <c r="B588" s="115"/>
      <c r="C588" s="97">
        <v>106.38</v>
      </c>
    </row>
    <row r="589" spans="1:3" s="51" customFormat="1" x14ac:dyDescent="0.2">
      <c r="A589" s="98" t="s">
        <v>34</v>
      </c>
      <c r="B589" s="115"/>
      <c r="C589" s="97"/>
    </row>
    <row r="590" spans="1:3" s="51" customFormat="1" x14ac:dyDescent="0.2">
      <c r="A590" s="98" t="s">
        <v>22</v>
      </c>
      <c r="B590" s="115"/>
      <c r="C590" s="97"/>
    </row>
    <row r="591" spans="1:3" s="51" customFormat="1" x14ac:dyDescent="0.2">
      <c r="A591" s="98" t="s">
        <v>96</v>
      </c>
      <c r="B591" s="115"/>
      <c r="C591" s="97"/>
    </row>
    <row r="592" spans="1:3" s="51" customFormat="1" x14ac:dyDescent="0.2">
      <c r="A592" s="98" t="s">
        <v>20</v>
      </c>
      <c r="B592" s="115"/>
      <c r="C592" s="97"/>
    </row>
    <row r="593" spans="1:3" s="51" customFormat="1" x14ac:dyDescent="0.2">
      <c r="A593" s="98" t="s">
        <v>172</v>
      </c>
      <c r="B593" s="115"/>
      <c r="C593" s="128">
        <v>2917.5</v>
      </c>
    </row>
    <row r="594" spans="1:3" s="51" customFormat="1" x14ac:dyDescent="0.2">
      <c r="A594" s="98" t="s">
        <v>192</v>
      </c>
      <c r="B594" s="115"/>
      <c r="C594" s="128">
        <v>602</v>
      </c>
    </row>
    <row r="595" spans="1:3" s="51" customFormat="1" x14ac:dyDescent="0.2">
      <c r="A595" s="98" t="s">
        <v>25</v>
      </c>
      <c r="B595" s="115"/>
      <c r="C595" s="115"/>
    </row>
    <row r="596" spans="1:3" s="51" customFormat="1" x14ac:dyDescent="0.2">
      <c r="A596" s="67" t="s">
        <v>35</v>
      </c>
      <c r="B596" s="49">
        <f>SUM(B588:B595)</f>
        <v>0</v>
      </c>
      <c r="C596" s="49">
        <f>SUM(C588:C595)</f>
        <v>3625.88</v>
      </c>
    </row>
    <row r="597" spans="1:3" s="51" customFormat="1" x14ac:dyDescent="0.2">
      <c r="A597" s="98" t="s">
        <v>40</v>
      </c>
      <c r="B597" s="115"/>
      <c r="C597" s="115"/>
    </row>
    <row r="598" spans="1:3" s="51" customFormat="1" x14ac:dyDescent="0.2">
      <c r="A598" s="98" t="s">
        <v>109</v>
      </c>
      <c r="B598" s="115"/>
      <c r="C598" s="115"/>
    </row>
    <row r="599" spans="1:3" s="51" customFormat="1" x14ac:dyDescent="0.2">
      <c r="A599" s="98" t="s">
        <v>41</v>
      </c>
      <c r="B599" s="115"/>
      <c r="C599" s="115"/>
    </row>
    <row r="600" spans="1:3" s="2" customFormat="1" x14ac:dyDescent="0.2">
      <c r="A600" s="62" t="s">
        <v>47</v>
      </c>
      <c r="B600" s="34">
        <f>SUM(B597:B599)</f>
        <v>0</v>
      </c>
      <c r="C600" s="34">
        <f>SUM(C597:C599)</f>
        <v>0</v>
      </c>
    </row>
    <row r="601" spans="1:3" s="47" customFormat="1" x14ac:dyDescent="0.2">
      <c r="A601" s="63" t="s">
        <v>146</v>
      </c>
      <c r="B601" s="45">
        <f>B579+B584+B587+B596+B600</f>
        <v>98820</v>
      </c>
      <c r="C601" s="45">
        <f>C579+C584+C587+C596+C600</f>
        <v>72292.02</v>
      </c>
    </row>
    <row r="602" spans="1:3" s="51" customFormat="1" x14ac:dyDescent="0.2">
      <c r="A602" s="82"/>
      <c r="B602" s="83"/>
      <c r="C602" s="83"/>
    </row>
    <row r="603" spans="1:3" s="51" customFormat="1" x14ac:dyDescent="0.2">
      <c r="A603" s="140" t="s">
        <v>121</v>
      </c>
      <c r="B603" s="141"/>
      <c r="C603" s="141"/>
    </row>
    <row r="604" spans="1:3" s="2" customFormat="1" x14ac:dyDescent="0.2">
      <c r="A604" s="24" t="s">
        <v>50</v>
      </c>
      <c r="B604" s="106"/>
      <c r="C604" s="19"/>
    </row>
    <row r="605" spans="1:3" s="51" customFormat="1" x14ac:dyDescent="0.2">
      <c r="A605" s="98" t="s">
        <v>6</v>
      </c>
      <c r="B605" s="115">
        <v>97584</v>
      </c>
      <c r="C605" s="97">
        <v>97723.78</v>
      </c>
    </row>
    <row r="606" spans="1:3" s="51" customFormat="1" x14ac:dyDescent="0.2">
      <c r="A606" s="98" t="s">
        <v>7</v>
      </c>
      <c r="B606" s="115">
        <v>21468.5</v>
      </c>
      <c r="C606" s="97">
        <v>21499</v>
      </c>
    </row>
    <row r="607" spans="1:3" s="51" customFormat="1" x14ac:dyDescent="0.2">
      <c r="A607" s="67" t="s">
        <v>28</v>
      </c>
      <c r="B607" s="49">
        <f>SUM(B605:B606)</f>
        <v>119052.5</v>
      </c>
      <c r="C607" s="49">
        <f>SUM(C605:C606)</f>
        <v>119222.78</v>
      </c>
    </row>
    <row r="608" spans="1:3" s="51" customFormat="1" x14ac:dyDescent="0.2">
      <c r="A608" s="98" t="s">
        <v>33</v>
      </c>
      <c r="B608" s="115"/>
      <c r="C608" s="97"/>
    </row>
    <row r="609" spans="1:3" s="51" customFormat="1" x14ac:dyDescent="0.2">
      <c r="A609" s="98" t="s">
        <v>51</v>
      </c>
      <c r="B609" s="115">
        <v>1815.5</v>
      </c>
      <c r="C609" s="97">
        <v>1919.2</v>
      </c>
    </row>
    <row r="610" spans="1:3" s="51" customFormat="1" x14ac:dyDescent="0.2">
      <c r="A610" s="98" t="s">
        <v>157</v>
      </c>
      <c r="B610" s="115"/>
      <c r="C610" s="97">
        <v>892.69</v>
      </c>
    </row>
    <row r="611" spans="1:3" s="51" customFormat="1" x14ac:dyDescent="0.2">
      <c r="A611" s="98" t="s">
        <v>31</v>
      </c>
      <c r="B611" s="115">
        <v>221</v>
      </c>
      <c r="C611" s="97">
        <v>560.75</v>
      </c>
    </row>
    <row r="612" spans="1:3" s="51" customFormat="1" x14ac:dyDescent="0.2">
      <c r="A612" s="67" t="s">
        <v>32</v>
      </c>
      <c r="B612" s="49">
        <f>SUM(B608:B611)</f>
        <v>2036.5</v>
      </c>
      <c r="C612" s="49">
        <f>SUM(C608:C611)</f>
        <v>3372.6400000000003</v>
      </c>
    </row>
    <row r="613" spans="1:3" s="51" customFormat="1" x14ac:dyDescent="0.2">
      <c r="A613" s="98" t="s">
        <v>15</v>
      </c>
      <c r="B613" s="115">
        <v>3550.3939999999998</v>
      </c>
      <c r="C613" s="97">
        <v>2277.2171528621502</v>
      </c>
    </row>
    <row r="614" spans="1:3" s="51" customFormat="1" x14ac:dyDescent="0.2">
      <c r="A614" s="98" t="s">
        <v>16</v>
      </c>
      <c r="B614" s="115"/>
      <c r="C614" s="97"/>
    </row>
    <row r="615" spans="1:3" s="51" customFormat="1" x14ac:dyDescent="0.2">
      <c r="A615" s="67" t="s">
        <v>36</v>
      </c>
      <c r="B615" s="49">
        <f>SUM(B613:B614)</f>
        <v>3550.3939999999998</v>
      </c>
      <c r="C615" s="49">
        <f>SUM(C613:C614)</f>
        <v>2277.2171528621502</v>
      </c>
    </row>
    <row r="616" spans="1:3" s="51" customFormat="1" x14ac:dyDescent="0.2">
      <c r="A616" s="98" t="s">
        <v>21</v>
      </c>
      <c r="B616" s="115">
        <v>94.5</v>
      </c>
      <c r="C616" s="97">
        <v>267.32</v>
      </c>
    </row>
    <row r="617" spans="1:3" s="51" customFormat="1" x14ac:dyDescent="0.2">
      <c r="A617" s="98" t="s">
        <v>34</v>
      </c>
      <c r="B617" s="115">
        <v>107.5</v>
      </c>
      <c r="C617" s="97"/>
    </row>
    <row r="618" spans="1:3" s="51" customFormat="1" x14ac:dyDescent="0.2">
      <c r="A618" s="98" t="s">
        <v>22</v>
      </c>
      <c r="B618" s="115">
        <v>217.5</v>
      </c>
      <c r="C618" s="115">
        <v>108.75</v>
      </c>
    </row>
    <row r="619" spans="1:3" s="51" customFormat="1" x14ac:dyDescent="0.2">
      <c r="A619" s="98" t="s">
        <v>96</v>
      </c>
      <c r="B619" s="115">
        <v>795</v>
      </c>
      <c r="C619" s="97"/>
    </row>
    <row r="620" spans="1:3" s="51" customFormat="1" x14ac:dyDescent="0.2">
      <c r="A620" s="98" t="s">
        <v>20</v>
      </c>
      <c r="B620" s="115">
        <v>550</v>
      </c>
      <c r="C620" s="97"/>
    </row>
    <row r="621" spans="1:3" s="51" customFormat="1" x14ac:dyDescent="0.2">
      <c r="A621" s="98" t="s">
        <v>166</v>
      </c>
      <c r="B621" s="115">
        <v>165</v>
      </c>
      <c r="C621" s="128"/>
    </row>
    <row r="622" spans="1:3" s="51" customFormat="1" x14ac:dyDescent="0.2">
      <c r="A622" s="98" t="s">
        <v>192</v>
      </c>
      <c r="B622" s="115"/>
      <c r="C622" s="128">
        <v>332.5</v>
      </c>
    </row>
    <row r="623" spans="1:3" s="51" customFormat="1" x14ac:dyDescent="0.2">
      <c r="A623" s="98" t="s">
        <v>25</v>
      </c>
      <c r="B623" s="115">
        <v>100</v>
      </c>
      <c r="C623" s="115">
        <v>100</v>
      </c>
    </row>
    <row r="624" spans="1:3" s="51" customFormat="1" x14ac:dyDescent="0.2">
      <c r="A624" s="67" t="s">
        <v>35</v>
      </c>
      <c r="B624" s="49">
        <f>SUM(B616:B623)</f>
        <v>2029.5</v>
      </c>
      <c r="C624" s="49">
        <f>SUM(C616:C623)</f>
        <v>808.56999999999994</v>
      </c>
    </row>
    <row r="625" spans="1:3" s="51" customFormat="1" x14ac:dyDescent="0.2">
      <c r="A625" s="98" t="s">
        <v>40</v>
      </c>
      <c r="B625" s="115">
        <v>180.5</v>
      </c>
      <c r="C625" s="115">
        <v>180.5</v>
      </c>
    </row>
    <row r="626" spans="1:3" s="51" customFormat="1" x14ac:dyDescent="0.2">
      <c r="A626" s="98" t="s">
        <v>109</v>
      </c>
      <c r="B626" s="115">
        <v>390</v>
      </c>
      <c r="C626" s="115"/>
    </row>
    <row r="627" spans="1:3" s="51" customFormat="1" x14ac:dyDescent="0.2">
      <c r="A627" s="98" t="s">
        <v>41</v>
      </c>
      <c r="B627" s="115">
        <v>439.5</v>
      </c>
      <c r="C627" s="115"/>
    </row>
    <row r="628" spans="1:3" s="2" customFormat="1" x14ac:dyDescent="0.2">
      <c r="A628" s="62" t="s">
        <v>47</v>
      </c>
      <c r="B628" s="34">
        <f>SUM(B625:B627)</f>
        <v>1010</v>
      </c>
      <c r="C628" s="34">
        <f>SUM(C625:C627)</f>
        <v>180.5</v>
      </c>
    </row>
    <row r="629" spans="1:3" s="47" customFormat="1" x14ac:dyDescent="0.2">
      <c r="A629" s="63" t="s">
        <v>147</v>
      </c>
      <c r="B629" s="45">
        <f>B628+B624+B615+B612+B607</f>
        <v>127678.894</v>
      </c>
      <c r="C629" s="45">
        <f>C628+C624+C615+C612+C607</f>
        <v>125861.70715286215</v>
      </c>
    </row>
    <row r="630" spans="1:3" s="2" customFormat="1" x14ac:dyDescent="0.2">
      <c r="A630" s="140" t="s">
        <v>55</v>
      </c>
      <c r="B630" s="141"/>
      <c r="C630" s="141"/>
    </row>
    <row r="631" spans="1:3" s="2" customFormat="1" x14ac:dyDescent="0.2">
      <c r="A631" s="24" t="s">
        <v>50</v>
      </c>
      <c r="B631" s="106"/>
      <c r="C631" s="19"/>
    </row>
    <row r="632" spans="1:3" s="51" customFormat="1" x14ac:dyDescent="0.2">
      <c r="A632" s="98" t="s">
        <v>6</v>
      </c>
      <c r="B632" s="115">
        <v>320991</v>
      </c>
      <c r="C632" s="97">
        <v>325533.98000000004</v>
      </c>
    </row>
    <row r="633" spans="1:3" s="51" customFormat="1" x14ac:dyDescent="0.2">
      <c r="A633" s="98" t="s">
        <v>7</v>
      </c>
      <c r="B633" s="115">
        <v>77673</v>
      </c>
      <c r="C633" s="97">
        <v>72473</v>
      </c>
    </row>
    <row r="634" spans="1:3" s="84" customFormat="1" x14ac:dyDescent="0.2">
      <c r="A634" s="67" t="s">
        <v>28</v>
      </c>
      <c r="B634" s="49">
        <f>SUM(B632:B633)</f>
        <v>398664</v>
      </c>
      <c r="C634" s="49">
        <f>SUM(C632:C633)</f>
        <v>398006.98000000004</v>
      </c>
    </row>
    <row r="635" spans="1:3" s="51" customFormat="1" x14ac:dyDescent="0.2">
      <c r="A635" s="98" t="s">
        <v>33</v>
      </c>
      <c r="B635" s="115">
        <v>600</v>
      </c>
      <c r="C635" s="97"/>
    </row>
    <row r="636" spans="1:3" s="51" customFormat="1" x14ac:dyDescent="0.2">
      <c r="A636" s="98" t="s">
        <v>51</v>
      </c>
      <c r="B636" s="115">
        <v>8218</v>
      </c>
      <c r="C636" s="97">
        <v>1592.56</v>
      </c>
    </row>
    <row r="637" spans="1:3" s="51" customFormat="1" x14ac:dyDescent="0.2">
      <c r="A637" s="98" t="s">
        <v>194</v>
      </c>
      <c r="B637" s="115"/>
      <c r="C637" s="97">
        <v>7936.2400000000007</v>
      </c>
    </row>
    <row r="638" spans="1:3" s="51" customFormat="1" x14ac:dyDescent="0.2">
      <c r="A638" s="98" t="s">
        <v>31</v>
      </c>
      <c r="B638" s="115">
        <v>636</v>
      </c>
      <c r="C638" s="97">
        <v>303</v>
      </c>
    </row>
    <row r="639" spans="1:3" s="84" customFormat="1" x14ac:dyDescent="0.2">
      <c r="A639" s="67" t="s">
        <v>32</v>
      </c>
      <c r="B639" s="49">
        <f>SUM(B635:B638)</f>
        <v>9454</v>
      </c>
      <c r="C639" s="49">
        <f>SUM(C635:C638)</f>
        <v>9831.8000000000011</v>
      </c>
    </row>
    <row r="640" spans="1:3" s="51" customFormat="1" x14ac:dyDescent="0.2">
      <c r="A640" s="98" t="s">
        <v>15</v>
      </c>
      <c r="B640" s="115">
        <v>11065.3</v>
      </c>
      <c r="C640" s="97">
        <v>8543.2393143459994</v>
      </c>
    </row>
    <row r="641" spans="1:3" s="51" customFormat="1" x14ac:dyDescent="0.2">
      <c r="A641" s="98" t="s">
        <v>111</v>
      </c>
      <c r="B641" s="115"/>
      <c r="C641" s="97"/>
    </row>
    <row r="642" spans="1:3" s="84" customFormat="1" x14ac:dyDescent="0.2">
      <c r="A642" s="67" t="s">
        <v>36</v>
      </c>
      <c r="B642" s="49">
        <f>SUM(B640:B641)</f>
        <v>11065.3</v>
      </c>
      <c r="C642" s="49">
        <f>SUM(C640:C641)</f>
        <v>8543.2393143459994</v>
      </c>
    </row>
    <row r="643" spans="1:3" s="51" customFormat="1" x14ac:dyDescent="0.2">
      <c r="A643" s="98" t="s">
        <v>98</v>
      </c>
      <c r="B643" s="115">
        <v>5000</v>
      </c>
      <c r="C643" s="97"/>
    </row>
    <row r="644" spans="1:3" s="51" customFormat="1" x14ac:dyDescent="0.2">
      <c r="A644" s="98" t="s">
        <v>168</v>
      </c>
      <c r="B644" s="115"/>
      <c r="C644" s="97"/>
    </row>
    <row r="645" spans="1:3" s="51" customFormat="1" x14ac:dyDescent="0.2">
      <c r="A645" s="98" t="s">
        <v>21</v>
      </c>
      <c r="B645" s="115">
        <v>426</v>
      </c>
      <c r="C645" s="97">
        <v>570.38</v>
      </c>
    </row>
    <row r="646" spans="1:3" s="51" customFormat="1" x14ac:dyDescent="0.2">
      <c r="A646" s="98" t="s">
        <v>34</v>
      </c>
      <c r="B646" s="115">
        <v>425</v>
      </c>
      <c r="C646" s="97"/>
    </row>
    <row r="647" spans="1:3" s="51" customFormat="1" x14ac:dyDescent="0.2">
      <c r="A647" s="98" t="s">
        <v>23</v>
      </c>
      <c r="B647" s="115">
        <v>16200</v>
      </c>
      <c r="C647" s="97">
        <f>759+23071</f>
        <v>23830</v>
      </c>
    </row>
    <row r="648" spans="1:3" s="51" customFormat="1" x14ac:dyDescent="0.2">
      <c r="A648" s="98" t="s">
        <v>203</v>
      </c>
      <c r="B648" s="115"/>
      <c r="C648" s="128">
        <v>4165</v>
      </c>
    </row>
    <row r="649" spans="1:3" s="51" customFormat="1" x14ac:dyDescent="0.2">
      <c r="A649" s="98" t="s">
        <v>22</v>
      </c>
      <c r="B649" s="115">
        <v>957.5</v>
      </c>
      <c r="C649" s="115">
        <v>478.75</v>
      </c>
    </row>
    <row r="650" spans="1:3" s="51" customFormat="1" x14ac:dyDescent="0.2">
      <c r="A650" s="98" t="s">
        <v>96</v>
      </c>
      <c r="B650" s="115">
        <v>1287.5</v>
      </c>
      <c r="C650" s="97"/>
    </row>
    <row r="651" spans="1:3" s="51" customFormat="1" x14ac:dyDescent="0.2">
      <c r="A651" s="98" t="s">
        <v>180</v>
      </c>
      <c r="B651" s="115"/>
      <c r="C651" s="97"/>
    </row>
    <row r="652" spans="1:3" s="51" customFormat="1" x14ac:dyDescent="0.2">
      <c r="A652" s="98" t="s">
        <v>182</v>
      </c>
      <c r="B652" s="115"/>
      <c r="C652" s="97"/>
    </row>
    <row r="653" spans="1:3" s="51" customFormat="1" x14ac:dyDescent="0.2">
      <c r="A653" s="98" t="s">
        <v>162</v>
      </c>
      <c r="B653" s="115">
        <v>1400</v>
      </c>
      <c r="C653" s="97"/>
    </row>
    <row r="654" spans="1:3" s="51" customFormat="1" x14ac:dyDescent="0.2">
      <c r="A654" s="98" t="s">
        <v>25</v>
      </c>
      <c r="B654" s="115">
        <v>555</v>
      </c>
      <c r="C654" s="115">
        <v>555</v>
      </c>
    </row>
    <row r="655" spans="1:3" s="84" customFormat="1" x14ac:dyDescent="0.2">
      <c r="A655" s="67" t="s">
        <v>35</v>
      </c>
      <c r="B655" s="49">
        <f>SUM(B643:B654)</f>
        <v>26251</v>
      </c>
      <c r="C655" s="49">
        <f>SUM(C643:C654)</f>
        <v>29599.13</v>
      </c>
    </row>
    <row r="656" spans="1:3" s="51" customFormat="1" x14ac:dyDescent="0.2">
      <c r="A656" s="98" t="s">
        <v>52</v>
      </c>
      <c r="B656" s="115"/>
      <c r="C656" s="115"/>
    </row>
    <row r="657" spans="1:3" s="51" customFormat="1" x14ac:dyDescent="0.2">
      <c r="A657" s="98" t="s">
        <v>38</v>
      </c>
      <c r="B657" s="115">
        <v>1250</v>
      </c>
      <c r="C657" s="115"/>
    </row>
    <row r="658" spans="1:3" s="51" customFormat="1" x14ac:dyDescent="0.2">
      <c r="A658" s="98" t="s">
        <v>140</v>
      </c>
      <c r="B658" s="115">
        <v>1500</v>
      </c>
      <c r="C658" s="115">
        <v>2355</v>
      </c>
    </row>
    <row r="659" spans="1:3" s="51" customFormat="1" x14ac:dyDescent="0.2">
      <c r="A659" s="98" t="s">
        <v>138</v>
      </c>
      <c r="B659" s="115">
        <v>4740</v>
      </c>
      <c r="C659" s="115">
        <f>1310+3100</f>
        <v>4410</v>
      </c>
    </row>
    <row r="660" spans="1:3" s="51" customFormat="1" x14ac:dyDescent="0.2">
      <c r="A660" s="98" t="s">
        <v>53</v>
      </c>
      <c r="B660" s="115"/>
      <c r="C660" s="97"/>
    </row>
    <row r="661" spans="1:3" s="51" customFormat="1" x14ac:dyDescent="0.2">
      <c r="A661" s="98" t="s">
        <v>42</v>
      </c>
      <c r="B661" s="115">
        <v>1400</v>
      </c>
      <c r="C661" s="115">
        <v>1400</v>
      </c>
    </row>
    <row r="662" spans="1:3" s="51" customFormat="1" x14ac:dyDescent="0.2">
      <c r="A662" s="98" t="s">
        <v>40</v>
      </c>
      <c r="B662" s="115">
        <v>409</v>
      </c>
      <c r="C662" s="115">
        <v>409</v>
      </c>
    </row>
    <row r="663" spans="1:3" s="51" customFormat="1" x14ac:dyDescent="0.2">
      <c r="A663" s="98" t="s">
        <v>45</v>
      </c>
      <c r="B663" s="115">
        <v>250</v>
      </c>
      <c r="C663" s="115"/>
    </row>
    <row r="664" spans="1:3" s="51" customFormat="1" x14ac:dyDescent="0.2">
      <c r="A664" s="98" t="s">
        <v>41</v>
      </c>
      <c r="B664" s="115">
        <v>1588.5</v>
      </c>
      <c r="C664" s="115"/>
    </row>
    <row r="665" spans="1:3" s="51" customFormat="1" x14ac:dyDescent="0.2">
      <c r="A665" s="98" t="s">
        <v>139</v>
      </c>
      <c r="B665" s="115"/>
      <c r="C665" s="97"/>
    </row>
    <row r="666" spans="1:3" s="51" customFormat="1" x14ac:dyDescent="0.2">
      <c r="A666" s="98" t="s">
        <v>176</v>
      </c>
      <c r="B666" s="115"/>
      <c r="C666" s="97">
        <v>13970</v>
      </c>
    </row>
    <row r="667" spans="1:3" s="51" customFormat="1" x14ac:dyDescent="0.2">
      <c r="A667" s="98" t="s">
        <v>99</v>
      </c>
      <c r="B667" s="115"/>
      <c r="C667" s="97"/>
    </row>
    <row r="668" spans="1:3" s="51" customFormat="1" x14ac:dyDescent="0.2">
      <c r="A668" s="98" t="s">
        <v>43</v>
      </c>
      <c r="B668" s="115">
        <v>5040</v>
      </c>
      <c r="C668" s="115">
        <v>5040</v>
      </c>
    </row>
    <row r="669" spans="1:3" s="51" customFormat="1" x14ac:dyDescent="0.2">
      <c r="A669" s="98" t="s">
        <v>109</v>
      </c>
      <c r="B669" s="115">
        <v>1755</v>
      </c>
      <c r="C669" s="115"/>
    </row>
    <row r="670" spans="1:3" s="33" customFormat="1" x14ac:dyDescent="0.2">
      <c r="A670" s="62" t="s">
        <v>47</v>
      </c>
      <c r="B670" s="34">
        <f>SUM(B656:B669)</f>
        <v>17932.5</v>
      </c>
      <c r="C670" s="34">
        <f>SUM(C656:C669)</f>
        <v>27584</v>
      </c>
    </row>
    <row r="671" spans="1:3" s="64" customFormat="1" x14ac:dyDescent="0.2">
      <c r="A671" s="63" t="s">
        <v>56</v>
      </c>
      <c r="B671" s="45">
        <f>B670+B655+B642+B639+B634</f>
        <v>463366.8</v>
      </c>
      <c r="C671" s="45">
        <f>C670+C655+C642+C639+C634</f>
        <v>473565.14931434602</v>
      </c>
    </row>
    <row r="672" spans="1:3" s="84" customFormat="1" x14ac:dyDescent="0.2">
      <c r="A672" s="82"/>
      <c r="B672" s="117"/>
      <c r="C672" s="83"/>
    </row>
    <row r="673" spans="1:3" s="51" customFormat="1" x14ac:dyDescent="0.2">
      <c r="A673" s="140" t="s">
        <v>122</v>
      </c>
      <c r="B673" s="141"/>
      <c r="C673" s="141"/>
    </row>
    <row r="674" spans="1:3" s="2" customFormat="1" x14ac:dyDescent="0.2">
      <c r="A674" s="24" t="s">
        <v>50</v>
      </c>
      <c r="B674" s="106"/>
      <c r="C674" s="19"/>
    </row>
    <row r="675" spans="1:3" s="51" customFormat="1" x14ac:dyDescent="0.2">
      <c r="A675" s="98" t="s">
        <v>6</v>
      </c>
      <c r="B675" s="115">
        <v>106944</v>
      </c>
      <c r="C675" s="97">
        <v>91941.090000000011</v>
      </c>
    </row>
    <row r="676" spans="1:3" s="51" customFormat="1" x14ac:dyDescent="0.2">
      <c r="A676" s="98" t="s">
        <v>7</v>
      </c>
      <c r="B676" s="115">
        <v>29234</v>
      </c>
      <c r="C676" s="97">
        <v>25133</v>
      </c>
    </row>
    <row r="677" spans="1:3" s="51" customFormat="1" x14ac:dyDescent="0.2">
      <c r="A677" s="67" t="s">
        <v>28</v>
      </c>
      <c r="B677" s="49">
        <f t="shared" ref="B677:C677" si="25">SUM(B675:B676)</f>
        <v>136178</v>
      </c>
      <c r="C677" s="49">
        <f t="shared" si="25"/>
        <v>117074.09000000001</v>
      </c>
    </row>
    <row r="678" spans="1:3" s="51" customFormat="1" x14ac:dyDescent="0.2">
      <c r="A678" s="98" t="s">
        <v>33</v>
      </c>
      <c r="B678" s="115"/>
      <c r="C678" s="97"/>
    </row>
    <row r="679" spans="1:3" s="51" customFormat="1" x14ac:dyDescent="0.2">
      <c r="A679" s="98" t="s">
        <v>157</v>
      </c>
      <c r="B679" s="115"/>
      <c r="C679" s="97">
        <v>1390.1599999999999</v>
      </c>
    </row>
    <row r="680" spans="1:3" s="51" customFormat="1" x14ac:dyDescent="0.2">
      <c r="A680" s="98" t="s">
        <v>51</v>
      </c>
      <c r="B680" s="115">
        <v>1848</v>
      </c>
      <c r="C680" s="97">
        <v>1950.87</v>
      </c>
    </row>
    <row r="681" spans="1:3" s="51" customFormat="1" x14ac:dyDescent="0.2">
      <c r="A681" s="98" t="s">
        <v>31</v>
      </c>
      <c r="B681" s="115">
        <v>221</v>
      </c>
      <c r="C681" s="97">
        <v>560.75</v>
      </c>
    </row>
    <row r="682" spans="1:3" s="51" customFormat="1" x14ac:dyDescent="0.2">
      <c r="A682" s="67" t="s">
        <v>32</v>
      </c>
      <c r="B682" s="49">
        <f t="shared" ref="B682:C682" si="26">SUM(B678:B681)</f>
        <v>2069</v>
      </c>
      <c r="C682" s="49">
        <f t="shared" si="26"/>
        <v>3901.7799999999997</v>
      </c>
    </row>
    <row r="683" spans="1:3" s="51" customFormat="1" x14ac:dyDescent="0.2">
      <c r="A683" s="98" t="s">
        <v>15</v>
      </c>
      <c r="B683" s="115">
        <v>2582.105</v>
      </c>
      <c r="C683" s="97">
        <v>7268.4676641449005</v>
      </c>
    </row>
    <row r="684" spans="1:3" s="51" customFormat="1" x14ac:dyDescent="0.2">
      <c r="A684" s="98" t="s">
        <v>16</v>
      </c>
      <c r="B684" s="115"/>
      <c r="C684" s="97"/>
    </row>
    <row r="685" spans="1:3" s="51" customFormat="1" x14ac:dyDescent="0.2">
      <c r="A685" s="67" t="s">
        <v>36</v>
      </c>
      <c r="B685" s="49">
        <f t="shared" ref="B685:C685" si="27">SUM(B683:B684)</f>
        <v>2582.105</v>
      </c>
      <c r="C685" s="49">
        <f t="shared" si="27"/>
        <v>7268.4676641449005</v>
      </c>
    </row>
    <row r="686" spans="1:3" s="51" customFormat="1" x14ac:dyDescent="0.2">
      <c r="A686" s="98" t="s">
        <v>21</v>
      </c>
      <c r="B686" s="115">
        <v>94.5</v>
      </c>
      <c r="C686" s="97"/>
    </row>
    <row r="687" spans="1:3" s="51" customFormat="1" x14ac:dyDescent="0.2">
      <c r="A687" s="98" t="s">
        <v>34</v>
      </c>
      <c r="B687" s="115">
        <v>107.5</v>
      </c>
      <c r="C687" s="97"/>
    </row>
    <row r="688" spans="1:3" s="51" customFormat="1" x14ac:dyDescent="0.2">
      <c r="A688" s="98" t="s">
        <v>22</v>
      </c>
      <c r="B688" s="115">
        <v>217</v>
      </c>
      <c r="C688" s="115">
        <v>108.75</v>
      </c>
    </row>
    <row r="689" spans="1:3" s="51" customFormat="1" x14ac:dyDescent="0.2">
      <c r="A689" s="98" t="s">
        <v>96</v>
      </c>
      <c r="B689" s="115">
        <v>795</v>
      </c>
      <c r="C689" s="97"/>
    </row>
    <row r="690" spans="1:3" s="51" customFormat="1" x14ac:dyDescent="0.2">
      <c r="A690" s="98" t="s">
        <v>20</v>
      </c>
      <c r="B690" s="115">
        <v>550</v>
      </c>
      <c r="C690" s="97"/>
    </row>
    <row r="691" spans="1:3" s="51" customFormat="1" x14ac:dyDescent="0.2">
      <c r="A691" s="98" t="s">
        <v>167</v>
      </c>
      <c r="B691" s="115">
        <v>619</v>
      </c>
      <c r="C691" s="128">
        <v>314</v>
      </c>
    </row>
    <row r="692" spans="1:3" s="51" customFormat="1" x14ac:dyDescent="0.2">
      <c r="A692" s="98" t="s">
        <v>192</v>
      </c>
      <c r="B692" s="115"/>
      <c r="C692" s="128">
        <f>378+314</f>
        <v>692</v>
      </c>
    </row>
    <row r="693" spans="1:3" s="51" customFormat="1" x14ac:dyDescent="0.2">
      <c r="A693" s="98" t="s">
        <v>25</v>
      </c>
      <c r="B693" s="115">
        <v>100</v>
      </c>
      <c r="C693" s="115">
        <v>100</v>
      </c>
    </row>
    <row r="694" spans="1:3" s="51" customFormat="1" x14ac:dyDescent="0.2">
      <c r="A694" s="67" t="s">
        <v>35</v>
      </c>
      <c r="B694" s="49">
        <f>SUM(B686:B693)</f>
        <v>2483</v>
      </c>
      <c r="C694" s="49">
        <f>SUM(C686:C693)</f>
        <v>1214.75</v>
      </c>
    </row>
    <row r="695" spans="1:3" s="51" customFormat="1" x14ac:dyDescent="0.2">
      <c r="A695" s="98" t="s">
        <v>40</v>
      </c>
      <c r="B695" s="115">
        <v>385.5</v>
      </c>
      <c r="C695" s="115">
        <v>385.5</v>
      </c>
    </row>
    <row r="696" spans="1:3" s="51" customFormat="1" x14ac:dyDescent="0.2">
      <c r="A696" s="98" t="s">
        <v>110</v>
      </c>
      <c r="B696" s="115">
        <v>585</v>
      </c>
      <c r="C696" s="115"/>
    </row>
    <row r="697" spans="1:3" s="51" customFormat="1" x14ac:dyDescent="0.2">
      <c r="A697" s="98" t="s">
        <v>139</v>
      </c>
      <c r="B697" s="115"/>
      <c r="C697" s="97"/>
    </row>
    <row r="698" spans="1:3" s="51" customFormat="1" x14ac:dyDescent="0.2">
      <c r="A698" s="98" t="s">
        <v>41</v>
      </c>
      <c r="B698" s="115">
        <v>439.5</v>
      </c>
      <c r="C698" s="115"/>
    </row>
    <row r="699" spans="1:3" s="2" customFormat="1" x14ac:dyDescent="0.2">
      <c r="A699" s="62" t="s">
        <v>47</v>
      </c>
      <c r="B699" s="34">
        <f>SUM(B695:B698)</f>
        <v>1410</v>
      </c>
      <c r="C699" s="34">
        <f>SUM(C695:C698)</f>
        <v>385.5</v>
      </c>
    </row>
    <row r="700" spans="1:3" s="47" customFormat="1" x14ac:dyDescent="0.2">
      <c r="A700" s="63" t="s">
        <v>65</v>
      </c>
      <c r="B700" s="45">
        <f>B699+B694+B685+B682+B677</f>
        <v>144722.10500000001</v>
      </c>
      <c r="C700" s="45">
        <f>C699+C694+C685+C682+C677</f>
        <v>129844.58766414491</v>
      </c>
    </row>
    <row r="701" spans="1:3" s="51" customFormat="1" x14ac:dyDescent="0.2">
      <c r="A701" s="67"/>
      <c r="B701" s="116"/>
      <c r="C701" s="49"/>
    </row>
    <row r="702" spans="1:3" s="51" customFormat="1" x14ac:dyDescent="0.2">
      <c r="A702" s="140" t="s">
        <v>123</v>
      </c>
      <c r="B702" s="141"/>
      <c r="C702" s="141"/>
    </row>
    <row r="703" spans="1:3" s="2" customFormat="1" x14ac:dyDescent="0.2">
      <c r="A703" s="24" t="s">
        <v>50</v>
      </c>
      <c r="B703" s="106"/>
      <c r="C703" s="19"/>
    </row>
    <row r="704" spans="1:3" s="51" customFormat="1" x14ac:dyDescent="0.2">
      <c r="A704" s="98" t="s">
        <v>6</v>
      </c>
      <c r="B704" s="115">
        <v>106944</v>
      </c>
      <c r="C704" s="97">
        <v>120611.57</v>
      </c>
    </row>
    <row r="705" spans="1:3" s="51" customFormat="1" x14ac:dyDescent="0.2">
      <c r="A705" s="98" t="s">
        <v>7</v>
      </c>
      <c r="B705" s="115">
        <v>34242</v>
      </c>
      <c r="C705" s="97">
        <v>38618</v>
      </c>
    </row>
    <row r="706" spans="1:3" s="51" customFormat="1" x14ac:dyDescent="0.2">
      <c r="A706" s="67" t="s">
        <v>28</v>
      </c>
      <c r="B706" s="49">
        <f t="shared" ref="B706:C706" si="28">SUM(B704:B705)</f>
        <v>141186</v>
      </c>
      <c r="C706" s="49">
        <f t="shared" si="28"/>
        <v>159229.57</v>
      </c>
    </row>
    <row r="707" spans="1:3" s="51" customFormat="1" x14ac:dyDescent="0.2">
      <c r="A707" s="98" t="s">
        <v>33</v>
      </c>
      <c r="B707" s="115"/>
      <c r="C707" s="97"/>
    </row>
    <row r="708" spans="1:3" s="51" customFormat="1" x14ac:dyDescent="0.2">
      <c r="A708" s="98" t="s">
        <v>157</v>
      </c>
      <c r="B708" s="115"/>
      <c r="C708" s="97"/>
    </row>
    <row r="709" spans="1:3" s="51" customFormat="1" x14ac:dyDescent="0.2">
      <c r="A709" s="98" t="s">
        <v>51</v>
      </c>
      <c r="B709" s="115">
        <v>1978.5</v>
      </c>
      <c r="C709" s="97">
        <v>1759.83</v>
      </c>
    </row>
    <row r="710" spans="1:3" s="51" customFormat="1" x14ac:dyDescent="0.2">
      <c r="A710" s="98" t="s">
        <v>31</v>
      </c>
      <c r="B710" s="115">
        <v>221</v>
      </c>
      <c r="C710" s="97">
        <v>560.75</v>
      </c>
    </row>
    <row r="711" spans="1:3" s="51" customFormat="1" x14ac:dyDescent="0.2">
      <c r="A711" s="67" t="s">
        <v>32</v>
      </c>
      <c r="B711" s="49">
        <f t="shared" ref="B711:C711" si="29">SUM(B707:B710)</f>
        <v>2199.5</v>
      </c>
      <c r="C711" s="49">
        <f t="shared" si="29"/>
        <v>2320.58</v>
      </c>
    </row>
    <row r="712" spans="1:3" s="51" customFormat="1" x14ac:dyDescent="0.2">
      <c r="A712" s="98" t="s">
        <v>15</v>
      </c>
      <c r="B712" s="115">
        <v>22270.653999999999</v>
      </c>
      <c r="C712" s="97">
        <v>10970.406603870899</v>
      </c>
    </row>
    <row r="713" spans="1:3" s="51" customFormat="1" x14ac:dyDescent="0.2">
      <c r="A713" s="98" t="s">
        <v>16</v>
      </c>
      <c r="B713" s="115"/>
      <c r="C713" s="97"/>
    </row>
    <row r="714" spans="1:3" s="51" customFormat="1" x14ac:dyDescent="0.2">
      <c r="A714" s="67" t="s">
        <v>36</v>
      </c>
      <c r="B714" s="49">
        <f t="shared" ref="B714:C714" si="30">SUM(B712:B713)</f>
        <v>22270.653999999999</v>
      </c>
      <c r="C714" s="49">
        <f t="shared" si="30"/>
        <v>10970.406603870899</v>
      </c>
    </row>
    <row r="715" spans="1:3" s="51" customFormat="1" x14ac:dyDescent="0.2">
      <c r="A715" s="98" t="s">
        <v>21</v>
      </c>
      <c r="B715" s="115">
        <v>94.5</v>
      </c>
      <c r="C715" s="97">
        <v>249.45</v>
      </c>
    </row>
    <row r="716" spans="1:3" s="51" customFormat="1" x14ac:dyDescent="0.2">
      <c r="A716" s="98" t="s">
        <v>34</v>
      </c>
      <c r="B716" s="115">
        <v>107.5</v>
      </c>
      <c r="C716" s="97"/>
    </row>
    <row r="717" spans="1:3" s="51" customFormat="1" x14ac:dyDescent="0.2">
      <c r="A717" s="98" t="s">
        <v>22</v>
      </c>
      <c r="B717" s="115">
        <v>217.5</v>
      </c>
      <c r="C717" s="115">
        <v>108.75</v>
      </c>
    </row>
    <row r="718" spans="1:3" s="51" customFormat="1" x14ac:dyDescent="0.2">
      <c r="A718" s="98" t="s">
        <v>96</v>
      </c>
      <c r="B718" s="115">
        <v>795</v>
      </c>
      <c r="C718" s="97"/>
    </row>
    <row r="719" spans="1:3" s="51" customFormat="1" x14ac:dyDescent="0.2">
      <c r="A719" s="98" t="s">
        <v>20</v>
      </c>
      <c r="B719" s="115">
        <v>550</v>
      </c>
      <c r="C719" s="97"/>
    </row>
    <row r="720" spans="1:3" s="51" customFormat="1" x14ac:dyDescent="0.2">
      <c r="A720" s="98" t="s">
        <v>167</v>
      </c>
      <c r="B720" s="115">
        <v>619</v>
      </c>
      <c r="C720" s="128">
        <v>314</v>
      </c>
    </row>
    <row r="721" spans="1:3" s="51" customFormat="1" x14ac:dyDescent="0.2">
      <c r="A721" s="98" t="s">
        <v>192</v>
      </c>
      <c r="B721" s="115"/>
      <c r="C721" s="128">
        <v>253</v>
      </c>
    </row>
    <row r="722" spans="1:3" s="51" customFormat="1" x14ac:dyDescent="0.2">
      <c r="A722" s="98" t="s">
        <v>25</v>
      </c>
      <c r="B722" s="115">
        <v>100</v>
      </c>
      <c r="C722" s="115">
        <v>100</v>
      </c>
    </row>
    <row r="723" spans="1:3" s="51" customFormat="1" x14ac:dyDescent="0.2">
      <c r="A723" s="67" t="s">
        <v>35</v>
      </c>
      <c r="B723" s="49">
        <f>SUM(B715:B722)</f>
        <v>2483.5</v>
      </c>
      <c r="C723" s="49">
        <f>SUM(C715:C722)</f>
        <v>1025.2</v>
      </c>
    </row>
    <row r="724" spans="1:3" s="51" customFormat="1" x14ac:dyDescent="0.2">
      <c r="A724" s="98" t="s">
        <v>40</v>
      </c>
      <c r="B724" s="115">
        <v>77</v>
      </c>
      <c r="C724" s="115">
        <v>77</v>
      </c>
    </row>
    <row r="725" spans="1:3" s="51" customFormat="1" x14ac:dyDescent="0.2">
      <c r="A725" s="98" t="s">
        <v>110</v>
      </c>
      <c r="B725" s="115">
        <v>585</v>
      </c>
      <c r="C725" s="115"/>
    </row>
    <row r="726" spans="1:3" s="51" customFormat="1" x14ac:dyDescent="0.2">
      <c r="A726" s="98" t="s">
        <v>41</v>
      </c>
      <c r="B726" s="115">
        <v>439.5</v>
      </c>
      <c r="C726" s="115"/>
    </row>
    <row r="727" spans="1:3" s="2" customFormat="1" x14ac:dyDescent="0.2">
      <c r="A727" s="62" t="s">
        <v>47</v>
      </c>
      <c r="B727" s="34">
        <f>SUM(B724:B726)</f>
        <v>1101.5</v>
      </c>
      <c r="C727" s="34">
        <f>SUM(C724:C726)</f>
        <v>77</v>
      </c>
    </row>
    <row r="728" spans="1:3" s="47" customFormat="1" x14ac:dyDescent="0.2">
      <c r="A728" s="63" t="s">
        <v>66</v>
      </c>
      <c r="B728" s="45">
        <f>B727+B723+B714+B711+B706</f>
        <v>169241.15400000001</v>
      </c>
      <c r="C728" s="45">
        <f>C727+C723+C714+C711+C706</f>
        <v>173622.75660387092</v>
      </c>
    </row>
    <row r="729" spans="1:3" s="51" customFormat="1" x14ac:dyDescent="0.2">
      <c r="A729" s="67"/>
      <c r="B729" s="116"/>
      <c r="C729" s="49"/>
    </row>
    <row r="730" spans="1:3" s="51" customFormat="1" x14ac:dyDescent="0.2">
      <c r="A730" s="140" t="s">
        <v>124</v>
      </c>
      <c r="B730" s="141"/>
      <c r="C730" s="141"/>
    </row>
    <row r="731" spans="1:3" s="2" customFormat="1" x14ac:dyDescent="0.2">
      <c r="A731" s="24" t="s">
        <v>50</v>
      </c>
      <c r="B731" s="106"/>
      <c r="C731" s="19"/>
    </row>
    <row r="732" spans="1:3" s="51" customFormat="1" x14ac:dyDescent="0.2">
      <c r="A732" s="98" t="s">
        <v>6</v>
      </c>
      <c r="B732" s="115">
        <v>106944</v>
      </c>
      <c r="C732" s="97">
        <v>109313.22</v>
      </c>
    </row>
    <row r="733" spans="1:3" s="51" customFormat="1" x14ac:dyDescent="0.2">
      <c r="A733" s="98" t="s">
        <v>7</v>
      </c>
      <c r="B733" s="115">
        <v>22183.5</v>
      </c>
      <c r="C733" s="97">
        <v>22675</v>
      </c>
    </row>
    <row r="734" spans="1:3" s="51" customFormat="1" x14ac:dyDescent="0.2">
      <c r="A734" s="67" t="s">
        <v>28</v>
      </c>
      <c r="B734" s="49">
        <f t="shared" ref="B734:C734" si="31">SUM(B732:B733)</f>
        <v>129127.5</v>
      </c>
      <c r="C734" s="49">
        <f t="shared" si="31"/>
        <v>131988.22</v>
      </c>
    </row>
    <row r="735" spans="1:3" s="51" customFormat="1" x14ac:dyDescent="0.2">
      <c r="A735" s="98" t="s">
        <v>33</v>
      </c>
      <c r="B735" s="115"/>
      <c r="C735" s="97"/>
    </row>
    <row r="736" spans="1:3" s="51" customFormat="1" x14ac:dyDescent="0.2">
      <c r="A736" s="98" t="s">
        <v>51</v>
      </c>
      <c r="B736" s="115">
        <v>1778</v>
      </c>
      <c r="C736" s="97">
        <v>1738.97</v>
      </c>
    </row>
    <row r="737" spans="1:3" s="51" customFormat="1" x14ac:dyDescent="0.2">
      <c r="A737" s="98" t="s">
        <v>157</v>
      </c>
      <c r="B737" s="115"/>
      <c r="C737" s="97">
        <v>93.19</v>
      </c>
    </row>
    <row r="738" spans="1:3" s="51" customFormat="1" x14ac:dyDescent="0.2">
      <c r="A738" s="98" t="s">
        <v>31</v>
      </c>
      <c r="B738" s="115">
        <v>221</v>
      </c>
      <c r="C738" s="97"/>
    </row>
    <row r="739" spans="1:3" s="51" customFormat="1" x14ac:dyDescent="0.2">
      <c r="A739" s="67" t="s">
        <v>32</v>
      </c>
      <c r="B739" s="49">
        <f t="shared" ref="B739:C739" si="32">SUM(B735:B738)</f>
        <v>1999</v>
      </c>
      <c r="C739" s="49">
        <f t="shared" si="32"/>
        <v>1832.16</v>
      </c>
    </row>
    <row r="740" spans="1:3" s="51" customFormat="1" x14ac:dyDescent="0.2">
      <c r="A740" s="98" t="s">
        <v>15</v>
      </c>
      <c r="B740" s="115">
        <v>1936.579</v>
      </c>
      <c r="C740" s="97">
        <v>7031.5714415111497</v>
      </c>
    </row>
    <row r="741" spans="1:3" s="51" customFormat="1" x14ac:dyDescent="0.2">
      <c r="A741" s="98" t="s">
        <v>111</v>
      </c>
      <c r="B741" s="115"/>
      <c r="C741" s="97"/>
    </row>
    <row r="742" spans="1:3" s="51" customFormat="1" x14ac:dyDescent="0.2">
      <c r="A742" s="67" t="s">
        <v>36</v>
      </c>
      <c r="B742" s="49">
        <f t="shared" ref="B742:C742" si="33">SUM(B740:B741)</f>
        <v>1936.579</v>
      </c>
      <c r="C742" s="49">
        <f t="shared" si="33"/>
        <v>7031.5714415111497</v>
      </c>
    </row>
    <row r="743" spans="1:3" s="51" customFormat="1" x14ac:dyDescent="0.2">
      <c r="A743" s="98" t="s">
        <v>21</v>
      </c>
      <c r="B743" s="115">
        <v>94.5</v>
      </c>
      <c r="C743" s="97"/>
    </row>
    <row r="744" spans="1:3" s="51" customFormat="1" x14ac:dyDescent="0.2">
      <c r="A744" s="98" t="s">
        <v>34</v>
      </c>
      <c r="B744" s="115">
        <v>107.5</v>
      </c>
      <c r="C744" s="97"/>
    </row>
    <row r="745" spans="1:3" s="51" customFormat="1" x14ac:dyDescent="0.2">
      <c r="A745" s="98" t="s">
        <v>22</v>
      </c>
      <c r="B745" s="115">
        <v>217.5</v>
      </c>
      <c r="C745" s="115">
        <v>108.75</v>
      </c>
    </row>
    <row r="746" spans="1:3" s="51" customFormat="1" x14ac:dyDescent="0.2">
      <c r="A746" s="98" t="s">
        <v>96</v>
      </c>
      <c r="B746" s="115">
        <v>795</v>
      </c>
      <c r="C746" s="97"/>
    </row>
    <row r="747" spans="1:3" s="51" customFormat="1" x14ac:dyDescent="0.2">
      <c r="A747" s="98" t="s">
        <v>20</v>
      </c>
      <c r="B747" s="115">
        <v>550</v>
      </c>
      <c r="C747" s="97"/>
    </row>
    <row r="748" spans="1:3" s="51" customFormat="1" x14ac:dyDescent="0.2">
      <c r="A748" s="98" t="s">
        <v>167</v>
      </c>
      <c r="B748" s="115"/>
      <c r="C748" s="128"/>
    </row>
    <row r="749" spans="1:3" s="51" customFormat="1" x14ac:dyDescent="0.2">
      <c r="A749" s="98" t="s">
        <v>192</v>
      </c>
      <c r="B749" s="115"/>
      <c r="C749" s="128">
        <v>347</v>
      </c>
    </row>
    <row r="750" spans="1:3" s="51" customFormat="1" x14ac:dyDescent="0.2">
      <c r="A750" s="98" t="s">
        <v>25</v>
      </c>
      <c r="B750" s="115">
        <v>100</v>
      </c>
      <c r="C750" s="115">
        <v>100</v>
      </c>
    </row>
    <row r="751" spans="1:3" s="51" customFormat="1" x14ac:dyDescent="0.2">
      <c r="A751" s="67" t="s">
        <v>35</v>
      </c>
      <c r="B751" s="49">
        <f>SUM(B743:B750)</f>
        <v>1864.5</v>
      </c>
      <c r="C751" s="49">
        <f>SUM(C743:C750)</f>
        <v>555.75</v>
      </c>
    </row>
    <row r="752" spans="1:3" s="51" customFormat="1" x14ac:dyDescent="0.2">
      <c r="A752" s="98" t="s">
        <v>40</v>
      </c>
      <c r="B752" s="115">
        <v>58.5</v>
      </c>
      <c r="C752" s="115">
        <v>58.5</v>
      </c>
    </row>
    <row r="753" spans="1:3" s="51" customFormat="1" x14ac:dyDescent="0.2">
      <c r="A753" s="98" t="s">
        <v>110</v>
      </c>
      <c r="B753" s="115">
        <v>585</v>
      </c>
      <c r="C753" s="115"/>
    </row>
    <row r="754" spans="1:3" s="51" customFormat="1" x14ac:dyDescent="0.2">
      <c r="A754" s="98" t="s">
        <v>52</v>
      </c>
      <c r="B754" s="115"/>
      <c r="C754" s="115"/>
    </row>
    <row r="755" spans="1:3" s="51" customFormat="1" x14ac:dyDescent="0.2">
      <c r="A755" s="98" t="s">
        <v>41</v>
      </c>
      <c r="B755" s="115">
        <v>439.5</v>
      </c>
      <c r="C755" s="115"/>
    </row>
    <row r="756" spans="1:3" s="2" customFormat="1" x14ac:dyDescent="0.2">
      <c r="A756" s="62" t="s">
        <v>47</v>
      </c>
      <c r="B756" s="34">
        <f>SUM(B752:B755)</f>
        <v>1083</v>
      </c>
      <c r="C756" s="34">
        <f>SUM(C752:C755)</f>
        <v>58.5</v>
      </c>
    </row>
    <row r="757" spans="1:3" s="47" customFormat="1" x14ac:dyDescent="0.2">
      <c r="A757" s="63" t="s">
        <v>69</v>
      </c>
      <c r="B757" s="45">
        <f>B756+B751+B742+B739+B734</f>
        <v>136010.579</v>
      </c>
      <c r="C757" s="45">
        <f>C756+C751+C742+C739+C734</f>
        <v>141466.20144151116</v>
      </c>
    </row>
    <row r="758" spans="1:3" s="51" customFormat="1" x14ac:dyDescent="0.2">
      <c r="A758" s="140" t="s">
        <v>125</v>
      </c>
      <c r="B758" s="141"/>
      <c r="C758" s="141"/>
    </row>
    <row r="759" spans="1:3" s="2" customFormat="1" x14ac:dyDescent="0.2">
      <c r="A759" s="24" t="s">
        <v>50</v>
      </c>
      <c r="B759" s="106"/>
      <c r="C759" s="19"/>
    </row>
    <row r="760" spans="1:3" s="51" customFormat="1" x14ac:dyDescent="0.2">
      <c r="A760" s="98" t="s">
        <v>6</v>
      </c>
      <c r="B760" s="115">
        <v>106944</v>
      </c>
      <c r="C760" s="97">
        <v>112406.77</v>
      </c>
    </row>
    <row r="761" spans="1:3" s="51" customFormat="1" x14ac:dyDescent="0.2">
      <c r="A761" s="98" t="s">
        <v>7</v>
      </c>
      <c r="B761" s="115">
        <v>29234</v>
      </c>
      <c r="C761" s="97">
        <v>30727</v>
      </c>
    </row>
    <row r="762" spans="1:3" s="51" customFormat="1" x14ac:dyDescent="0.2">
      <c r="A762" s="67" t="s">
        <v>28</v>
      </c>
      <c r="B762" s="49">
        <f>SUM(B760:B761)</f>
        <v>136178</v>
      </c>
      <c r="C762" s="49">
        <f>SUM(C760:C761)</f>
        <v>143133.77000000002</v>
      </c>
    </row>
    <row r="763" spans="1:3" s="51" customFormat="1" x14ac:dyDescent="0.2">
      <c r="A763" s="98" t="s">
        <v>33</v>
      </c>
      <c r="B763" s="115"/>
      <c r="C763" s="97"/>
    </row>
    <row r="764" spans="1:3" s="51" customFormat="1" x14ac:dyDescent="0.2">
      <c r="A764" s="98" t="s">
        <v>157</v>
      </c>
      <c r="B764" s="115"/>
      <c r="C764" s="97"/>
    </row>
    <row r="765" spans="1:3" s="51" customFormat="1" x14ac:dyDescent="0.2">
      <c r="A765" s="98" t="s">
        <v>51</v>
      </c>
      <c r="B765" s="115">
        <v>1931.5</v>
      </c>
      <c r="C765" s="97">
        <v>552.6</v>
      </c>
    </row>
    <row r="766" spans="1:3" s="51" customFormat="1" x14ac:dyDescent="0.2">
      <c r="A766" s="98" t="s">
        <v>31</v>
      </c>
      <c r="B766" s="115">
        <v>221</v>
      </c>
      <c r="C766" s="97">
        <v>560.75</v>
      </c>
    </row>
    <row r="767" spans="1:3" s="51" customFormat="1" x14ac:dyDescent="0.2">
      <c r="A767" s="67" t="s">
        <v>32</v>
      </c>
      <c r="B767" s="49">
        <f>SUM(B763:B766)</f>
        <v>2152.5</v>
      </c>
      <c r="C767" s="49">
        <f>SUM(C763:C766)</f>
        <v>1113.3499999999999</v>
      </c>
    </row>
    <row r="768" spans="1:3" s="51" customFormat="1" x14ac:dyDescent="0.2">
      <c r="A768" s="98" t="s">
        <v>16</v>
      </c>
      <c r="B768" s="115"/>
      <c r="C768" s="97"/>
    </row>
    <row r="769" spans="1:3" s="51" customFormat="1" x14ac:dyDescent="0.2">
      <c r="A769" s="67" t="s">
        <v>36</v>
      </c>
      <c r="B769" s="49">
        <f>SUM(B768:B768)</f>
        <v>0</v>
      </c>
      <c r="C769" s="49">
        <f>SUM(C768:C768)</f>
        <v>0</v>
      </c>
    </row>
    <row r="770" spans="1:3" s="51" customFormat="1" x14ac:dyDescent="0.2">
      <c r="A770" s="98" t="s">
        <v>21</v>
      </c>
      <c r="B770" s="115">
        <v>94.5</v>
      </c>
      <c r="C770" s="97">
        <v>214.13</v>
      </c>
    </row>
    <row r="771" spans="1:3" s="51" customFormat="1" x14ac:dyDescent="0.2">
      <c r="A771" s="98" t="s">
        <v>34</v>
      </c>
      <c r="B771" s="115">
        <v>107.5</v>
      </c>
      <c r="C771" s="97"/>
    </row>
    <row r="772" spans="1:3" s="51" customFormat="1" x14ac:dyDescent="0.2">
      <c r="A772" s="98" t="s">
        <v>22</v>
      </c>
      <c r="B772" s="115">
        <v>217.5</v>
      </c>
      <c r="C772" s="115">
        <v>108.75</v>
      </c>
    </row>
    <row r="773" spans="1:3" s="51" customFormat="1" x14ac:dyDescent="0.2">
      <c r="A773" s="98" t="s">
        <v>96</v>
      </c>
      <c r="B773" s="115">
        <v>795</v>
      </c>
      <c r="C773" s="97"/>
    </row>
    <row r="774" spans="1:3" s="51" customFormat="1" x14ac:dyDescent="0.2">
      <c r="A774" s="98" t="s">
        <v>20</v>
      </c>
      <c r="B774" s="115">
        <v>550</v>
      </c>
      <c r="C774" s="97"/>
    </row>
    <row r="775" spans="1:3" s="51" customFormat="1" x14ac:dyDescent="0.2">
      <c r="A775" s="98" t="s">
        <v>167</v>
      </c>
      <c r="B775" s="115"/>
      <c r="C775" s="128"/>
    </row>
    <row r="776" spans="1:3" s="51" customFormat="1" x14ac:dyDescent="0.2">
      <c r="A776" s="98" t="s">
        <v>192</v>
      </c>
      <c r="B776" s="115"/>
      <c r="C776" s="128">
        <v>566</v>
      </c>
    </row>
    <row r="777" spans="1:3" s="51" customFormat="1" x14ac:dyDescent="0.2">
      <c r="A777" s="98" t="s">
        <v>25</v>
      </c>
      <c r="B777" s="115">
        <v>100</v>
      </c>
      <c r="C777" s="115">
        <v>100</v>
      </c>
    </row>
    <row r="778" spans="1:3" s="51" customFormat="1" x14ac:dyDescent="0.2">
      <c r="A778" s="67" t="s">
        <v>35</v>
      </c>
      <c r="B778" s="49">
        <f>SUM(B770:B777)</f>
        <v>1864.5</v>
      </c>
      <c r="C778" s="49">
        <f>SUM(C770:C777)</f>
        <v>988.88</v>
      </c>
    </row>
    <row r="779" spans="1:3" s="51" customFormat="1" x14ac:dyDescent="0.2">
      <c r="A779" s="98" t="s">
        <v>40</v>
      </c>
      <c r="B779" s="115">
        <v>221</v>
      </c>
      <c r="C779" s="115">
        <v>221</v>
      </c>
    </row>
    <row r="780" spans="1:3" s="51" customFormat="1" x14ac:dyDescent="0.2">
      <c r="A780" s="98" t="s">
        <v>139</v>
      </c>
      <c r="B780" s="115"/>
      <c r="C780" s="97"/>
    </row>
    <row r="781" spans="1:3" s="51" customFormat="1" x14ac:dyDescent="0.2">
      <c r="A781" s="98" t="s">
        <v>110</v>
      </c>
      <c r="B781" s="115">
        <v>585</v>
      </c>
      <c r="C781" s="97"/>
    </row>
    <row r="782" spans="1:3" s="51" customFormat="1" x14ac:dyDescent="0.2">
      <c r="A782" s="98" t="s">
        <v>41</v>
      </c>
      <c r="B782" s="115">
        <v>439.5</v>
      </c>
      <c r="C782" s="115"/>
    </row>
    <row r="783" spans="1:3" s="2" customFormat="1" x14ac:dyDescent="0.2">
      <c r="A783" s="62" t="s">
        <v>47</v>
      </c>
      <c r="B783" s="34">
        <f>SUM(B779:B782)</f>
        <v>1245.5</v>
      </c>
      <c r="C783" s="34">
        <f>SUM(C779:C782)</f>
        <v>221</v>
      </c>
    </row>
    <row r="784" spans="1:3" s="47" customFormat="1" x14ac:dyDescent="0.2">
      <c r="A784" s="63" t="s">
        <v>148</v>
      </c>
      <c r="B784" s="45">
        <f>B783+B778+B769+B767+B762</f>
        <v>141440.5</v>
      </c>
      <c r="C784" s="45">
        <f>C783+C778+C769+C767+C762</f>
        <v>145457.00000000003</v>
      </c>
    </row>
    <row r="785" spans="1:3" s="2" customFormat="1" x14ac:dyDescent="0.2">
      <c r="A785" s="140" t="s">
        <v>59</v>
      </c>
      <c r="B785" s="141"/>
      <c r="C785" s="141"/>
    </row>
    <row r="786" spans="1:3" s="2" customFormat="1" x14ac:dyDescent="0.2">
      <c r="A786" s="24" t="s">
        <v>50</v>
      </c>
      <c r="B786" s="106"/>
      <c r="C786" s="19"/>
    </row>
    <row r="787" spans="1:3" s="51" customFormat="1" x14ac:dyDescent="0.2">
      <c r="A787" s="98" t="s">
        <v>6</v>
      </c>
      <c r="B787" s="115">
        <v>367054.5</v>
      </c>
      <c r="C787" s="97">
        <v>269180.43</v>
      </c>
    </row>
    <row r="788" spans="1:3" s="51" customFormat="1" x14ac:dyDescent="0.2">
      <c r="A788" s="98" t="s">
        <v>7</v>
      </c>
      <c r="B788" s="115">
        <v>86188</v>
      </c>
      <c r="C788" s="97">
        <v>58329</v>
      </c>
    </row>
    <row r="789" spans="1:3" s="51" customFormat="1" x14ac:dyDescent="0.2">
      <c r="A789" s="67" t="s">
        <v>28</v>
      </c>
      <c r="B789" s="49">
        <f t="shared" ref="B789:C789" si="34">SUM(B787:B788)</f>
        <v>453242.5</v>
      </c>
      <c r="C789" s="49">
        <f t="shared" si="34"/>
        <v>327509.43</v>
      </c>
    </row>
    <row r="790" spans="1:3" s="51" customFormat="1" x14ac:dyDescent="0.2">
      <c r="A790" s="98" t="s">
        <v>33</v>
      </c>
      <c r="B790" s="115">
        <v>600</v>
      </c>
      <c r="C790" s="97"/>
    </row>
    <row r="791" spans="1:3" s="51" customFormat="1" x14ac:dyDescent="0.2">
      <c r="A791" s="98" t="s">
        <v>51</v>
      </c>
      <c r="B791" s="115">
        <v>8694</v>
      </c>
      <c r="C791" s="97">
        <v>8947.36</v>
      </c>
    </row>
    <row r="792" spans="1:3" s="51" customFormat="1" x14ac:dyDescent="0.2">
      <c r="A792" s="98" t="s">
        <v>157</v>
      </c>
      <c r="B792" s="115"/>
      <c r="C792" s="97">
        <v>6327.11</v>
      </c>
    </row>
    <row r="793" spans="1:3" s="51" customFormat="1" x14ac:dyDescent="0.2">
      <c r="A793" s="98" t="s">
        <v>150</v>
      </c>
      <c r="B793" s="115"/>
      <c r="C793" s="97"/>
    </row>
    <row r="794" spans="1:3" s="51" customFormat="1" x14ac:dyDescent="0.2">
      <c r="A794" s="98" t="s">
        <v>31</v>
      </c>
      <c r="B794" s="115">
        <v>636</v>
      </c>
      <c r="C794" s="97">
        <v>560.75</v>
      </c>
    </row>
    <row r="795" spans="1:3" s="51" customFormat="1" x14ac:dyDescent="0.2">
      <c r="A795" s="67" t="s">
        <v>32</v>
      </c>
      <c r="B795" s="49">
        <f t="shared" ref="B795:C795" si="35">SUM(B790:B794)</f>
        <v>9930</v>
      </c>
      <c r="C795" s="49">
        <f t="shared" si="35"/>
        <v>15835.220000000001</v>
      </c>
    </row>
    <row r="796" spans="1:3" s="51" customFormat="1" x14ac:dyDescent="0.2">
      <c r="A796" s="98" t="s">
        <v>15</v>
      </c>
      <c r="B796" s="115">
        <v>8391.8410000000003</v>
      </c>
      <c r="C796" s="97">
        <v>6186.5256981171497</v>
      </c>
    </row>
    <row r="797" spans="1:3" s="51" customFormat="1" x14ac:dyDescent="0.2">
      <c r="A797" s="98" t="s">
        <v>13</v>
      </c>
      <c r="B797" s="115">
        <v>190350</v>
      </c>
      <c r="C797" s="97">
        <v>193936.48</v>
      </c>
    </row>
    <row r="798" spans="1:3" s="51" customFormat="1" x14ac:dyDescent="0.2">
      <c r="A798" s="67" t="s">
        <v>36</v>
      </c>
      <c r="B798" s="49">
        <f t="shared" ref="B798:C798" si="36">SUM(B796:B797)</f>
        <v>198741.84100000001</v>
      </c>
      <c r="C798" s="49">
        <f t="shared" si="36"/>
        <v>200123.00569811717</v>
      </c>
    </row>
    <row r="799" spans="1:3" s="51" customFormat="1" x14ac:dyDescent="0.2">
      <c r="A799" s="98" t="s">
        <v>21</v>
      </c>
      <c r="B799" s="115">
        <v>426</v>
      </c>
      <c r="C799" s="97"/>
    </row>
    <row r="800" spans="1:3" s="51" customFormat="1" x14ac:dyDescent="0.2">
      <c r="A800" s="98" t="s">
        <v>34</v>
      </c>
      <c r="B800" s="115">
        <v>425</v>
      </c>
      <c r="C800" s="97"/>
    </row>
    <row r="801" spans="1:3" s="51" customFormat="1" x14ac:dyDescent="0.2">
      <c r="A801" s="98" t="s">
        <v>98</v>
      </c>
      <c r="B801" s="115">
        <v>5000</v>
      </c>
      <c r="C801" s="97"/>
    </row>
    <row r="802" spans="1:3" s="51" customFormat="1" x14ac:dyDescent="0.2">
      <c r="A802" s="98" t="s">
        <v>168</v>
      </c>
      <c r="C802" s="97"/>
    </row>
    <row r="803" spans="1:3" s="51" customFormat="1" x14ac:dyDescent="0.2">
      <c r="A803" s="98" t="s">
        <v>102</v>
      </c>
      <c r="B803" s="115">
        <v>16200</v>
      </c>
      <c r="C803" s="97">
        <f>759+21300</f>
        <v>22059</v>
      </c>
    </row>
    <row r="804" spans="1:3" s="51" customFormat="1" x14ac:dyDescent="0.2">
      <c r="A804" s="98" t="s">
        <v>203</v>
      </c>
      <c r="B804" s="115"/>
      <c r="C804" s="128">
        <v>3569</v>
      </c>
    </row>
    <row r="805" spans="1:3" s="51" customFormat="1" x14ac:dyDescent="0.2">
      <c r="A805" s="98" t="s">
        <v>22</v>
      </c>
      <c r="B805" s="115">
        <v>967.5</v>
      </c>
      <c r="C805" s="115">
        <v>483.75</v>
      </c>
    </row>
    <row r="806" spans="1:3" s="51" customFormat="1" x14ac:dyDescent="0.2">
      <c r="A806" s="98" t="s">
        <v>96</v>
      </c>
      <c r="B806" s="115">
        <v>1217.5</v>
      </c>
      <c r="C806" s="97"/>
    </row>
    <row r="807" spans="1:3" s="51" customFormat="1" x14ac:dyDescent="0.2">
      <c r="A807" s="98" t="s">
        <v>20</v>
      </c>
      <c r="B807" s="115">
        <v>1400</v>
      </c>
      <c r="C807" s="97"/>
    </row>
    <row r="808" spans="1:3" s="51" customFormat="1" x14ac:dyDescent="0.2">
      <c r="A808" s="98" t="s">
        <v>189</v>
      </c>
      <c r="B808" s="115"/>
      <c r="C808" s="128">
        <v>28700</v>
      </c>
    </row>
    <row r="809" spans="1:3" s="51" customFormat="1" x14ac:dyDescent="0.2">
      <c r="A809" s="98" t="s">
        <v>25</v>
      </c>
      <c r="B809" s="115">
        <v>555</v>
      </c>
      <c r="C809" s="115">
        <v>555</v>
      </c>
    </row>
    <row r="810" spans="1:3" s="51" customFormat="1" x14ac:dyDescent="0.2">
      <c r="A810" s="67" t="s">
        <v>35</v>
      </c>
      <c r="B810" s="49">
        <f>SUM(B799:B809)</f>
        <v>26191</v>
      </c>
      <c r="C810" s="49">
        <f>SUM(C799:C809)</f>
        <v>55366.75</v>
      </c>
    </row>
    <row r="811" spans="1:3" s="51" customFormat="1" x14ac:dyDescent="0.2">
      <c r="A811" s="98" t="s">
        <v>38</v>
      </c>
      <c r="B811" s="115">
        <v>1250</v>
      </c>
      <c r="C811" s="115"/>
    </row>
    <row r="812" spans="1:3" s="51" customFormat="1" x14ac:dyDescent="0.2">
      <c r="A812" s="98" t="s">
        <v>140</v>
      </c>
      <c r="B812" s="115">
        <v>1500</v>
      </c>
      <c r="C812" s="115">
        <v>2355</v>
      </c>
    </row>
    <row r="813" spans="1:3" s="51" customFormat="1" x14ac:dyDescent="0.2">
      <c r="A813" s="98" t="s">
        <v>138</v>
      </c>
      <c r="B813" s="115">
        <v>4740</v>
      </c>
      <c r="C813" s="97">
        <f>1600+1310</f>
        <v>2910</v>
      </c>
    </row>
    <row r="814" spans="1:3" s="51" customFormat="1" x14ac:dyDescent="0.2">
      <c r="A814" s="98" t="s">
        <v>53</v>
      </c>
      <c r="B814" s="115">
        <v>4680</v>
      </c>
      <c r="C814" s="115">
        <v>4680</v>
      </c>
    </row>
    <row r="815" spans="1:3" s="51" customFormat="1" x14ac:dyDescent="0.2">
      <c r="A815" s="98" t="s">
        <v>42</v>
      </c>
      <c r="B815" s="115">
        <v>1400</v>
      </c>
      <c r="C815" s="115">
        <v>1400</v>
      </c>
    </row>
    <row r="816" spans="1:3" s="51" customFormat="1" x14ac:dyDescent="0.2">
      <c r="A816" s="98" t="s">
        <v>40</v>
      </c>
      <c r="B816" s="115">
        <v>1884.5</v>
      </c>
      <c r="C816" s="115">
        <v>1884.5</v>
      </c>
    </row>
    <row r="817" spans="1:3" s="51" customFormat="1" x14ac:dyDescent="0.2">
      <c r="A817" s="98" t="s">
        <v>99</v>
      </c>
      <c r="B817" s="115"/>
      <c r="C817" s="97"/>
    </row>
    <row r="818" spans="1:3" s="51" customFormat="1" x14ac:dyDescent="0.2">
      <c r="A818" s="98" t="s">
        <v>41</v>
      </c>
      <c r="B818" s="115">
        <v>1588.5</v>
      </c>
      <c r="C818" s="115"/>
    </row>
    <row r="819" spans="1:3" s="51" customFormat="1" x14ac:dyDescent="0.2">
      <c r="A819" s="98" t="s">
        <v>43</v>
      </c>
      <c r="B819" s="115">
        <v>4200</v>
      </c>
      <c r="C819" s="115">
        <v>4200</v>
      </c>
    </row>
    <row r="820" spans="1:3" s="51" customFormat="1" x14ac:dyDescent="0.2">
      <c r="A820" s="98" t="s">
        <v>110</v>
      </c>
      <c r="B820" s="115">
        <v>1560</v>
      </c>
      <c r="C820" s="115"/>
    </row>
    <row r="821" spans="1:3" s="51" customFormat="1" x14ac:dyDescent="0.2">
      <c r="A821" s="67" t="s">
        <v>47</v>
      </c>
      <c r="B821" s="49">
        <f>SUM(B811:B820)</f>
        <v>22803</v>
      </c>
      <c r="C821" s="49">
        <f>SUM(C811:C820)</f>
        <v>17429.5</v>
      </c>
    </row>
    <row r="822" spans="1:3" s="47" customFormat="1" x14ac:dyDescent="0.2">
      <c r="A822" s="63" t="s">
        <v>103</v>
      </c>
      <c r="B822" s="45">
        <f>B821+B810+B798+B795+B789</f>
        <v>710908.34100000001</v>
      </c>
      <c r="C822" s="45">
        <f>C821+C810+C798+C795+C789</f>
        <v>616263.9056981171</v>
      </c>
    </row>
    <row r="823" spans="1:3" s="100" customFormat="1" x14ac:dyDescent="0.2">
      <c r="A823" s="140" t="s">
        <v>126</v>
      </c>
      <c r="B823" s="141"/>
      <c r="C823" s="141"/>
    </row>
    <row r="824" spans="1:3" s="51" customFormat="1" x14ac:dyDescent="0.2">
      <c r="A824" s="98" t="s">
        <v>50</v>
      </c>
      <c r="B824" s="115"/>
      <c r="C824" s="97"/>
    </row>
    <row r="825" spans="1:3" s="51" customFormat="1" x14ac:dyDescent="0.2">
      <c r="A825" s="98" t="s">
        <v>6</v>
      </c>
      <c r="B825" s="115">
        <v>123528</v>
      </c>
      <c r="C825" s="97">
        <v>103446.05</v>
      </c>
    </row>
    <row r="826" spans="1:3" s="51" customFormat="1" x14ac:dyDescent="0.2">
      <c r="A826" s="98" t="s">
        <v>7</v>
      </c>
      <c r="B826" s="115">
        <v>32882.5</v>
      </c>
      <c r="C826" s="97">
        <v>27537</v>
      </c>
    </row>
    <row r="827" spans="1:3" s="51" customFormat="1" x14ac:dyDescent="0.2">
      <c r="A827" s="67" t="s">
        <v>28</v>
      </c>
      <c r="B827" s="49">
        <f t="shared" ref="B827:C827" si="37">SUM(B825:B826)</f>
        <v>156410.5</v>
      </c>
      <c r="C827" s="49">
        <f t="shared" si="37"/>
        <v>130983.05</v>
      </c>
    </row>
    <row r="828" spans="1:3" s="51" customFormat="1" x14ac:dyDescent="0.2">
      <c r="A828" s="98" t="s">
        <v>33</v>
      </c>
      <c r="B828" s="115"/>
      <c r="C828" s="97"/>
    </row>
    <row r="829" spans="1:3" s="51" customFormat="1" x14ac:dyDescent="0.2">
      <c r="A829" s="98" t="s">
        <v>51</v>
      </c>
      <c r="B829" s="115">
        <v>1903.5</v>
      </c>
      <c r="C829" s="97">
        <v>1337.8400000000001</v>
      </c>
    </row>
    <row r="830" spans="1:3" s="51" customFormat="1" x14ac:dyDescent="0.2">
      <c r="A830" s="98" t="s">
        <v>157</v>
      </c>
      <c r="B830" s="115"/>
      <c r="C830" s="129">
        <v>300</v>
      </c>
    </row>
    <row r="831" spans="1:3" s="51" customFormat="1" x14ac:dyDescent="0.2">
      <c r="A831" s="98" t="s">
        <v>31</v>
      </c>
      <c r="B831" s="115">
        <v>221</v>
      </c>
      <c r="C831" s="97">
        <v>560.75</v>
      </c>
    </row>
    <row r="832" spans="1:3" s="51" customFormat="1" x14ac:dyDescent="0.2">
      <c r="A832" s="67" t="s">
        <v>32</v>
      </c>
      <c r="B832" s="49">
        <f t="shared" ref="B832:C832" si="38">SUM(B828:B831)</f>
        <v>2124.5</v>
      </c>
      <c r="C832" s="49">
        <f t="shared" si="38"/>
        <v>2198.59</v>
      </c>
    </row>
    <row r="833" spans="1:3" s="51" customFormat="1" x14ac:dyDescent="0.2">
      <c r="A833" s="98" t="s">
        <v>15</v>
      </c>
      <c r="B833" s="115">
        <v>1291.0519999999999</v>
      </c>
      <c r="C833" s="97">
        <v>58.069999999752</v>
      </c>
    </row>
    <row r="834" spans="1:3" s="51" customFormat="1" x14ac:dyDescent="0.2">
      <c r="A834" s="98" t="s">
        <v>133</v>
      </c>
      <c r="B834" s="115">
        <v>2500</v>
      </c>
      <c r="C834" s="97"/>
    </row>
    <row r="835" spans="1:3" s="51" customFormat="1" x14ac:dyDescent="0.2">
      <c r="A835" s="67" t="s">
        <v>36</v>
      </c>
      <c r="B835" s="49">
        <f t="shared" ref="B835:C835" si="39">SUM(B833:B834)</f>
        <v>3791.0519999999997</v>
      </c>
      <c r="C835" s="49">
        <f t="shared" si="39"/>
        <v>58.069999999752</v>
      </c>
    </row>
    <row r="836" spans="1:3" s="51" customFormat="1" x14ac:dyDescent="0.2">
      <c r="A836" s="98" t="s">
        <v>21</v>
      </c>
      <c r="B836" s="115">
        <v>94.5</v>
      </c>
      <c r="C836" s="97">
        <v>196.26</v>
      </c>
    </row>
    <row r="837" spans="1:3" s="51" customFormat="1" x14ac:dyDescent="0.2">
      <c r="A837" s="98" t="s">
        <v>34</v>
      </c>
      <c r="B837" s="115">
        <v>107.5</v>
      </c>
      <c r="C837" s="97"/>
    </row>
    <row r="838" spans="1:3" s="51" customFormat="1" x14ac:dyDescent="0.2">
      <c r="A838" s="98" t="s">
        <v>22</v>
      </c>
      <c r="B838" s="115">
        <v>217.5</v>
      </c>
      <c r="C838" s="115">
        <v>108.75</v>
      </c>
    </row>
    <row r="839" spans="1:3" s="51" customFormat="1" x14ac:dyDescent="0.2">
      <c r="A839" s="98" t="s">
        <v>96</v>
      </c>
      <c r="B839" s="115">
        <v>795</v>
      </c>
      <c r="C839" s="97"/>
    </row>
    <row r="840" spans="1:3" s="51" customFormat="1" x14ac:dyDescent="0.2">
      <c r="A840" s="98" t="s">
        <v>20</v>
      </c>
      <c r="B840" s="115">
        <v>550</v>
      </c>
      <c r="C840" s="97"/>
    </row>
    <row r="841" spans="1:3" s="51" customFormat="1" x14ac:dyDescent="0.2">
      <c r="A841" s="98" t="s">
        <v>173</v>
      </c>
      <c r="B841" s="115">
        <v>19065</v>
      </c>
      <c r="C841" s="128">
        <v>20422.5</v>
      </c>
    </row>
    <row r="842" spans="1:3" s="51" customFormat="1" x14ac:dyDescent="0.2">
      <c r="A842" s="98" t="s">
        <v>192</v>
      </c>
      <c r="B842" s="115"/>
      <c r="C842" s="128">
        <v>251</v>
      </c>
    </row>
    <row r="843" spans="1:3" s="51" customFormat="1" x14ac:dyDescent="0.2">
      <c r="A843" s="98" t="s">
        <v>25</v>
      </c>
      <c r="B843" s="115">
        <v>100</v>
      </c>
      <c r="C843" s="115">
        <v>100</v>
      </c>
    </row>
    <row r="844" spans="1:3" s="51" customFormat="1" x14ac:dyDescent="0.2">
      <c r="A844" s="67" t="s">
        <v>35</v>
      </c>
      <c r="B844" s="49">
        <f>SUM(B836:B843)</f>
        <v>20929.5</v>
      </c>
      <c r="C844" s="49">
        <f>SUM(C836:C843)</f>
        <v>21078.51</v>
      </c>
    </row>
    <row r="845" spans="1:3" s="51" customFormat="1" x14ac:dyDescent="0.2">
      <c r="A845" s="98" t="s">
        <v>40</v>
      </c>
      <c r="B845" s="115">
        <v>29</v>
      </c>
      <c r="C845" s="115">
        <v>29</v>
      </c>
    </row>
    <row r="846" spans="1:3" s="51" customFormat="1" x14ac:dyDescent="0.2">
      <c r="A846" s="98" t="s">
        <v>110</v>
      </c>
      <c r="B846" s="115">
        <v>585</v>
      </c>
      <c r="C846" s="115"/>
    </row>
    <row r="847" spans="1:3" s="51" customFormat="1" x14ac:dyDescent="0.2">
      <c r="A847" s="98" t="s">
        <v>139</v>
      </c>
      <c r="B847" s="115"/>
      <c r="C847" s="115"/>
    </row>
    <row r="848" spans="1:3" s="51" customFormat="1" x14ac:dyDescent="0.2">
      <c r="A848" s="98" t="s">
        <v>52</v>
      </c>
      <c r="B848" s="115"/>
      <c r="C848" s="115"/>
    </row>
    <row r="849" spans="1:3" s="51" customFormat="1" x14ac:dyDescent="0.2">
      <c r="A849" s="98" t="s">
        <v>41</v>
      </c>
      <c r="B849" s="115">
        <v>439.5</v>
      </c>
      <c r="C849" s="115"/>
    </row>
    <row r="850" spans="1:3" s="2" customFormat="1" x14ac:dyDescent="0.2">
      <c r="A850" s="62" t="s">
        <v>47</v>
      </c>
      <c r="B850" s="34">
        <f>SUM(B845:B849)</f>
        <v>1053.5</v>
      </c>
      <c r="C850" s="34">
        <f>SUM(C845:C849)</f>
        <v>29</v>
      </c>
    </row>
    <row r="851" spans="1:3" s="47" customFormat="1" x14ac:dyDescent="0.2">
      <c r="A851" s="63" t="s">
        <v>70</v>
      </c>
      <c r="B851" s="45">
        <f>B850+B844+B835+B832+B827</f>
        <v>184309.052</v>
      </c>
      <c r="C851" s="45">
        <f>C850+C844+C835+C832+C827</f>
        <v>154347.21999999974</v>
      </c>
    </row>
    <row r="852" spans="1:3" s="51" customFormat="1" x14ac:dyDescent="0.2">
      <c r="A852" s="67"/>
      <c r="B852" s="116"/>
      <c r="C852" s="49"/>
    </row>
    <row r="853" spans="1:3" s="51" customFormat="1" x14ac:dyDescent="0.2">
      <c r="A853" s="140" t="s">
        <v>127</v>
      </c>
      <c r="B853" s="141"/>
      <c r="C853" s="141"/>
    </row>
    <row r="854" spans="1:3" s="2" customFormat="1" x14ac:dyDescent="0.2">
      <c r="A854" s="24" t="s">
        <v>50</v>
      </c>
      <c r="B854" s="106"/>
      <c r="C854" s="19"/>
    </row>
    <row r="855" spans="1:3" s="51" customFormat="1" x14ac:dyDescent="0.2">
      <c r="A855" s="98" t="s">
        <v>6</v>
      </c>
      <c r="B855" s="115">
        <v>106944</v>
      </c>
      <c r="C855" s="97">
        <v>102458.69</v>
      </c>
    </row>
    <row r="856" spans="1:3" s="51" customFormat="1" x14ac:dyDescent="0.2">
      <c r="A856" s="98" t="s">
        <v>7</v>
      </c>
      <c r="B856" s="115">
        <v>18226</v>
      </c>
      <c r="C856" s="97">
        <v>17462</v>
      </c>
    </row>
    <row r="857" spans="1:3" s="51" customFormat="1" x14ac:dyDescent="0.2">
      <c r="A857" s="67" t="s">
        <v>28</v>
      </c>
      <c r="B857" s="49">
        <f t="shared" ref="B857:C857" si="40">SUM(B855:B856)</f>
        <v>125170</v>
      </c>
      <c r="C857" s="49">
        <f t="shared" si="40"/>
        <v>119920.69</v>
      </c>
    </row>
    <row r="858" spans="1:3" s="51" customFormat="1" x14ac:dyDescent="0.2">
      <c r="A858" s="98" t="s">
        <v>33</v>
      </c>
      <c r="B858" s="115"/>
      <c r="C858" s="97"/>
    </row>
    <row r="859" spans="1:3" s="51" customFormat="1" x14ac:dyDescent="0.2">
      <c r="A859" s="98" t="s">
        <v>51</v>
      </c>
      <c r="B859" s="115">
        <v>1905.5</v>
      </c>
      <c r="C859" s="97">
        <v>2384.65</v>
      </c>
    </row>
    <row r="860" spans="1:3" s="51" customFormat="1" x14ac:dyDescent="0.2">
      <c r="A860" s="98" t="s">
        <v>157</v>
      </c>
      <c r="B860" s="115"/>
      <c r="C860" s="97"/>
    </row>
    <row r="861" spans="1:3" s="51" customFormat="1" x14ac:dyDescent="0.2">
      <c r="A861" s="98" t="s">
        <v>31</v>
      </c>
      <c r="B861" s="115">
        <v>221</v>
      </c>
      <c r="C861" s="97">
        <v>560.75</v>
      </c>
    </row>
    <row r="862" spans="1:3" s="51" customFormat="1" x14ac:dyDescent="0.2">
      <c r="A862" s="67" t="s">
        <v>32</v>
      </c>
      <c r="B862" s="49">
        <f t="shared" ref="B862:C862" si="41">SUM(B858:B861)</f>
        <v>2126.5</v>
      </c>
      <c r="C862" s="49">
        <f t="shared" si="41"/>
        <v>2945.4</v>
      </c>
    </row>
    <row r="863" spans="1:3" s="51" customFormat="1" x14ac:dyDescent="0.2">
      <c r="A863" s="98" t="s">
        <v>15</v>
      </c>
      <c r="B863" s="115">
        <v>3980.7449999999999</v>
      </c>
      <c r="C863" s="97">
        <v>2554.6899293269198</v>
      </c>
    </row>
    <row r="864" spans="1:3" s="51" customFormat="1" x14ac:dyDescent="0.2">
      <c r="A864" s="67" t="s">
        <v>36</v>
      </c>
      <c r="B864" s="49">
        <f>SUM(B863:B863)</f>
        <v>3980.7449999999999</v>
      </c>
      <c r="C864" s="49">
        <f>SUM(C863:C863)</f>
        <v>2554.6899293269198</v>
      </c>
    </row>
    <row r="865" spans="1:3" s="51" customFormat="1" x14ac:dyDescent="0.2">
      <c r="A865" s="98" t="s">
        <v>21</v>
      </c>
      <c r="B865" s="115">
        <v>94.5</v>
      </c>
      <c r="C865" s="97">
        <v>232</v>
      </c>
    </row>
    <row r="866" spans="1:3" s="51" customFormat="1" x14ac:dyDescent="0.2">
      <c r="A866" s="98" t="s">
        <v>34</v>
      </c>
      <c r="B866" s="115">
        <v>107.5</v>
      </c>
      <c r="C866" s="97"/>
    </row>
    <row r="867" spans="1:3" s="51" customFormat="1" x14ac:dyDescent="0.2">
      <c r="A867" s="98" t="s">
        <v>22</v>
      </c>
      <c r="B867" s="115">
        <v>217.5</v>
      </c>
      <c r="C867" s="115">
        <v>108.75</v>
      </c>
    </row>
    <row r="868" spans="1:3" s="51" customFormat="1" x14ac:dyDescent="0.2">
      <c r="A868" s="98" t="s">
        <v>96</v>
      </c>
      <c r="B868" s="115">
        <v>795</v>
      </c>
      <c r="C868" s="97"/>
    </row>
    <row r="869" spans="1:3" s="51" customFormat="1" x14ac:dyDescent="0.2">
      <c r="A869" s="98" t="s">
        <v>20</v>
      </c>
      <c r="B869" s="115">
        <v>550</v>
      </c>
      <c r="C869" s="97"/>
    </row>
    <row r="870" spans="1:3" s="51" customFormat="1" x14ac:dyDescent="0.2">
      <c r="A870" s="98" t="s">
        <v>167</v>
      </c>
      <c r="B870" s="115">
        <v>206.5</v>
      </c>
      <c r="C870" s="128"/>
    </row>
    <row r="871" spans="1:3" s="51" customFormat="1" x14ac:dyDescent="0.2">
      <c r="A871" s="98" t="s">
        <v>192</v>
      </c>
      <c r="B871" s="115"/>
      <c r="C871" s="128">
        <v>58</v>
      </c>
    </row>
    <row r="872" spans="1:3" s="51" customFormat="1" x14ac:dyDescent="0.2">
      <c r="A872" s="98" t="s">
        <v>25</v>
      </c>
      <c r="B872" s="115">
        <v>100</v>
      </c>
      <c r="C872" s="115">
        <v>100</v>
      </c>
    </row>
    <row r="873" spans="1:3" s="51" customFormat="1" x14ac:dyDescent="0.2">
      <c r="A873" s="67" t="s">
        <v>35</v>
      </c>
      <c r="B873" s="49">
        <f>SUM(B865:B872)</f>
        <v>2071</v>
      </c>
      <c r="C873" s="49">
        <f>SUM(C865:C872)</f>
        <v>498.75</v>
      </c>
    </row>
    <row r="874" spans="1:3" s="51" customFormat="1" x14ac:dyDescent="0.2">
      <c r="A874" s="98" t="s">
        <v>40</v>
      </c>
      <c r="B874" s="115">
        <v>30</v>
      </c>
      <c r="C874" s="115">
        <v>30</v>
      </c>
    </row>
    <row r="875" spans="1:3" s="51" customFormat="1" x14ac:dyDescent="0.2">
      <c r="A875" s="98" t="s">
        <v>110</v>
      </c>
      <c r="B875" s="115">
        <v>585</v>
      </c>
      <c r="C875" s="115"/>
    </row>
    <row r="876" spans="1:3" s="51" customFormat="1" x14ac:dyDescent="0.2">
      <c r="A876" s="98" t="s">
        <v>41</v>
      </c>
      <c r="B876" s="115">
        <v>439.5</v>
      </c>
      <c r="C876" s="115"/>
    </row>
    <row r="877" spans="1:3" s="2" customFormat="1" x14ac:dyDescent="0.2">
      <c r="A877" s="62" t="s">
        <v>47</v>
      </c>
      <c r="B877" s="34">
        <f>SUM(B874:B876)</f>
        <v>1054.5</v>
      </c>
      <c r="C877" s="34">
        <f>SUM(C874:C876)</f>
        <v>30</v>
      </c>
    </row>
    <row r="878" spans="1:3" s="47" customFormat="1" x14ac:dyDescent="0.2">
      <c r="A878" s="63" t="s">
        <v>71</v>
      </c>
      <c r="B878" s="45">
        <f>B877+B873+B864+B862+B857</f>
        <v>134402.745</v>
      </c>
      <c r="C878" s="45">
        <f>C877+C873+C864+C862+C857</f>
        <v>125949.52992932692</v>
      </c>
    </row>
    <row r="879" spans="1:3" s="47" customFormat="1" x14ac:dyDescent="0.2">
      <c r="A879" s="63" t="s">
        <v>73</v>
      </c>
      <c r="B879" s="45">
        <f>B191+B217+B245+B275+B302+B340+B368+B394+B422+B450+B478+B520+B547+B574+B601+B629+B671+B700+B728+B757+B784+B822+B851+B878</f>
        <v>20312755.937000003</v>
      </c>
      <c r="C879" s="45">
        <f>C191+C217+C245+C275+C302+C340+C368+C394+C422+C450+C478+C520+C547+C574+C601+C629+C671+C700+C728+C757+C784+C822+C851+C878</f>
        <v>19934083.621717982</v>
      </c>
    </row>
    <row r="880" spans="1:3" s="51" customFormat="1" x14ac:dyDescent="0.2">
      <c r="A880" s="67"/>
      <c r="B880" s="116"/>
      <c r="C880" s="49"/>
    </row>
    <row r="881" spans="1:3" s="65" customFormat="1" x14ac:dyDescent="0.2">
      <c r="A881" s="140" t="s">
        <v>74</v>
      </c>
      <c r="B881" s="141"/>
      <c r="C881" s="141"/>
    </row>
    <row r="882" spans="1:3" s="2" customFormat="1" x14ac:dyDescent="0.2">
      <c r="A882" s="24" t="s">
        <v>50</v>
      </c>
      <c r="B882" s="106"/>
      <c r="C882" s="19"/>
    </row>
    <row r="883" spans="1:3" s="51" customFormat="1" x14ac:dyDescent="0.2">
      <c r="A883" s="98" t="s">
        <v>6</v>
      </c>
      <c r="B883" s="115">
        <v>235821</v>
      </c>
      <c r="C883" s="97">
        <v>221190.36000000002</v>
      </c>
    </row>
    <row r="884" spans="1:3" s="51" customFormat="1" x14ac:dyDescent="0.2">
      <c r="A884" s="98" t="s">
        <v>7</v>
      </c>
      <c r="B884" s="115">
        <v>35174.5</v>
      </c>
      <c r="C884" s="97">
        <v>32992</v>
      </c>
    </row>
    <row r="885" spans="1:3" s="84" customFormat="1" x14ac:dyDescent="0.2">
      <c r="A885" s="67" t="s">
        <v>28</v>
      </c>
      <c r="B885" s="49">
        <f t="shared" ref="B885:C885" si="42">SUM(B883:B884)</f>
        <v>270995.5</v>
      </c>
      <c r="C885" s="49">
        <f t="shared" si="42"/>
        <v>254182.36000000002</v>
      </c>
    </row>
    <row r="886" spans="1:3" s="51" customFormat="1" x14ac:dyDescent="0.2">
      <c r="A886" s="98" t="s">
        <v>33</v>
      </c>
      <c r="B886" s="115">
        <v>600</v>
      </c>
      <c r="C886" s="97"/>
    </row>
    <row r="887" spans="1:3" s="51" customFormat="1" x14ac:dyDescent="0.2">
      <c r="A887" s="98" t="s">
        <v>51</v>
      </c>
      <c r="B887" s="115">
        <v>8341.5</v>
      </c>
      <c r="C887" s="97">
        <v>2705.31</v>
      </c>
    </row>
    <row r="888" spans="1:3" s="51" customFormat="1" x14ac:dyDescent="0.2">
      <c r="A888" s="98" t="s">
        <v>157</v>
      </c>
      <c r="B888" s="115"/>
      <c r="C888" s="97">
        <v>2159.59</v>
      </c>
    </row>
    <row r="889" spans="1:3" s="51" customFormat="1" x14ac:dyDescent="0.2">
      <c r="A889" s="98" t="s">
        <v>31</v>
      </c>
      <c r="B889" s="115">
        <v>636</v>
      </c>
      <c r="C889" s="97">
        <v>863.75</v>
      </c>
    </row>
    <row r="890" spans="1:3" s="84" customFormat="1" x14ac:dyDescent="0.2">
      <c r="A890" s="67" t="s">
        <v>32</v>
      </c>
      <c r="B890" s="49">
        <f>SUM(B886:B889)</f>
        <v>9577.5</v>
      </c>
      <c r="C890" s="49">
        <f>SUM(C886:C889)</f>
        <v>5728.65</v>
      </c>
    </row>
    <row r="891" spans="1:3" s="51" customFormat="1" x14ac:dyDescent="0.2">
      <c r="A891" s="98" t="s">
        <v>15</v>
      </c>
      <c r="B891" s="115">
        <v>0</v>
      </c>
      <c r="C891" s="97">
        <v>0</v>
      </c>
    </row>
    <row r="892" spans="1:3" s="84" customFormat="1" x14ac:dyDescent="0.2">
      <c r="A892" s="67" t="s">
        <v>36</v>
      </c>
      <c r="B892" s="49">
        <f>SUM(B891:B891)</f>
        <v>0</v>
      </c>
      <c r="C892" s="49">
        <f>SUM(C891:C891)</f>
        <v>0</v>
      </c>
    </row>
    <row r="893" spans="1:3" s="51" customFormat="1" x14ac:dyDescent="0.2">
      <c r="A893" s="98" t="s">
        <v>21</v>
      </c>
      <c r="B893" s="115">
        <v>426</v>
      </c>
      <c r="C893" s="97"/>
    </row>
    <row r="894" spans="1:3" s="51" customFormat="1" x14ac:dyDescent="0.2">
      <c r="A894" s="98" t="s">
        <v>104</v>
      </c>
      <c r="B894" s="115"/>
      <c r="C894" s="97"/>
    </row>
    <row r="895" spans="1:3" s="51" customFormat="1" x14ac:dyDescent="0.2">
      <c r="A895" s="98" t="s">
        <v>34</v>
      </c>
      <c r="B895" s="115">
        <v>425</v>
      </c>
      <c r="C895" s="97"/>
    </row>
    <row r="896" spans="1:3" s="51" customFormat="1" x14ac:dyDescent="0.2">
      <c r="A896" s="98" t="s">
        <v>102</v>
      </c>
      <c r="B896" s="115"/>
      <c r="C896" s="97"/>
    </row>
    <row r="897" spans="1:3" s="51" customFormat="1" x14ac:dyDescent="0.2">
      <c r="A897" s="98" t="s">
        <v>22</v>
      </c>
      <c r="B897" s="115">
        <v>967.5</v>
      </c>
      <c r="C897" s="115">
        <v>483.75</v>
      </c>
    </row>
    <row r="898" spans="1:3" s="51" customFormat="1" x14ac:dyDescent="0.2">
      <c r="A898" s="98" t="s">
        <v>96</v>
      </c>
      <c r="B898" s="115">
        <v>1287.5</v>
      </c>
      <c r="C898" s="97"/>
    </row>
    <row r="899" spans="1:3" s="51" customFormat="1" x14ac:dyDescent="0.2">
      <c r="A899" s="98" t="s">
        <v>180</v>
      </c>
      <c r="B899" s="115"/>
      <c r="C899" s="97"/>
    </row>
    <row r="900" spans="1:3" s="51" customFormat="1" x14ac:dyDescent="0.2">
      <c r="A900" s="98" t="s">
        <v>195</v>
      </c>
      <c r="B900" s="115"/>
      <c r="C900" s="97">
        <v>48044</v>
      </c>
    </row>
    <row r="901" spans="1:3" s="51" customFormat="1" x14ac:dyDescent="0.2">
      <c r="A901" s="98" t="s">
        <v>20</v>
      </c>
      <c r="B901" s="115">
        <v>750</v>
      </c>
      <c r="C901" s="97"/>
    </row>
    <row r="902" spans="1:3" s="51" customFormat="1" x14ac:dyDescent="0.2">
      <c r="A902" s="98" t="s">
        <v>25</v>
      </c>
      <c r="B902" s="115">
        <v>555</v>
      </c>
      <c r="C902" s="115">
        <v>555</v>
      </c>
    </row>
    <row r="903" spans="1:3" s="84" customFormat="1" x14ac:dyDescent="0.2">
      <c r="A903" s="67" t="s">
        <v>35</v>
      </c>
      <c r="B903" s="49">
        <f>SUM(B893:B902)</f>
        <v>4411</v>
      </c>
      <c r="C903" s="49">
        <f>SUM(C893:C902)</f>
        <v>49082.75</v>
      </c>
    </row>
    <row r="904" spans="1:3" s="51" customFormat="1" x14ac:dyDescent="0.2">
      <c r="A904" s="98" t="s">
        <v>53</v>
      </c>
      <c r="B904" s="115"/>
      <c r="C904" s="97"/>
    </row>
    <row r="905" spans="1:3" s="51" customFormat="1" x14ac:dyDescent="0.2">
      <c r="A905" s="98" t="s">
        <v>42</v>
      </c>
      <c r="B905" s="115">
        <v>1400</v>
      </c>
      <c r="C905" s="115">
        <v>1400</v>
      </c>
    </row>
    <row r="906" spans="1:3" s="51" customFormat="1" x14ac:dyDescent="0.2">
      <c r="A906" s="98" t="s">
        <v>40</v>
      </c>
      <c r="B906" s="115">
        <v>550.5</v>
      </c>
      <c r="C906" s="115">
        <v>550.5</v>
      </c>
    </row>
    <row r="907" spans="1:3" s="51" customFormat="1" x14ac:dyDescent="0.2">
      <c r="A907" s="98" t="s">
        <v>99</v>
      </c>
      <c r="B907" s="115"/>
      <c r="C907" s="97"/>
    </row>
    <row r="908" spans="1:3" s="51" customFormat="1" x14ac:dyDescent="0.2">
      <c r="A908" s="98" t="s">
        <v>45</v>
      </c>
      <c r="B908" s="115">
        <v>250</v>
      </c>
      <c r="C908" s="115"/>
    </row>
    <row r="909" spans="1:3" s="51" customFormat="1" x14ac:dyDescent="0.2">
      <c r="A909" s="98" t="s">
        <v>139</v>
      </c>
      <c r="B909" s="115"/>
      <c r="C909" s="97"/>
    </row>
    <row r="910" spans="1:3" s="51" customFormat="1" x14ac:dyDescent="0.2">
      <c r="A910" s="98" t="s">
        <v>41</v>
      </c>
      <c r="B910" s="115">
        <v>1588.5</v>
      </c>
      <c r="C910" s="115"/>
    </row>
    <row r="911" spans="1:3" s="51" customFormat="1" x14ac:dyDescent="0.2">
      <c r="A911" s="98" t="s">
        <v>78</v>
      </c>
      <c r="B911" s="115">
        <v>5040</v>
      </c>
      <c r="C911" s="115">
        <v>5040</v>
      </c>
    </row>
    <row r="912" spans="1:3" s="51" customFormat="1" x14ac:dyDescent="0.2">
      <c r="A912" s="98" t="s">
        <v>110</v>
      </c>
      <c r="B912" s="115">
        <v>1365</v>
      </c>
      <c r="C912" s="115"/>
    </row>
    <row r="913" spans="1:3" s="33" customFormat="1" x14ac:dyDescent="0.2">
      <c r="A913" s="62" t="s">
        <v>47</v>
      </c>
      <c r="B913" s="34">
        <f>SUM(B904:B912)</f>
        <v>10194</v>
      </c>
      <c r="C913" s="34">
        <f>SUM(C904:C912)</f>
        <v>6990.5</v>
      </c>
    </row>
    <row r="914" spans="1:3" s="33" customFormat="1" x14ac:dyDescent="0.2">
      <c r="A914" s="62" t="s">
        <v>201</v>
      </c>
      <c r="B914" s="34"/>
      <c r="C914" s="34">
        <v>111090</v>
      </c>
    </row>
    <row r="915" spans="1:3" s="64" customFormat="1" x14ac:dyDescent="0.2">
      <c r="A915" s="63" t="s">
        <v>75</v>
      </c>
      <c r="B915" s="45">
        <f>B903+B913+B892+B890+B885+B914</f>
        <v>295178</v>
      </c>
      <c r="C915" s="45">
        <f>C903+C913+C892+C890+C885+C914</f>
        <v>427074.26</v>
      </c>
    </row>
    <row r="916" spans="1:3" s="51" customFormat="1" x14ac:dyDescent="0.2">
      <c r="A916" s="140" t="s">
        <v>128</v>
      </c>
      <c r="B916" s="141"/>
      <c r="C916" s="141"/>
    </row>
    <row r="917" spans="1:3" s="2" customFormat="1" x14ac:dyDescent="0.2">
      <c r="A917" s="24" t="s">
        <v>50</v>
      </c>
      <c r="B917" s="106"/>
      <c r="C917" s="19"/>
    </row>
    <row r="918" spans="1:3" s="51" customFormat="1" x14ac:dyDescent="0.2">
      <c r="A918" s="98" t="s">
        <v>6</v>
      </c>
      <c r="B918" s="115">
        <v>97584</v>
      </c>
      <c r="C918" s="97">
        <v>97723.78</v>
      </c>
    </row>
    <row r="919" spans="1:3" s="51" customFormat="1" x14ac:dyDescent="0.2">
      <c r="A919" s="98" t="s">
        <v>7</v>
      </c>
      <c r="B919" s="115">
        <v>21468.5</v>
      </c>
      <c r="C919" s="97">
        <v>21499</v>
      </c>
    </row>
    <row r="920" spans="1:3" s="51" customFormat="1" x14ac:dyDescent="0.2">
      <c r="A920" s="67" t="s">
        <v>28</v>
      </c>
      <c r="B920" s="49">
        <f t="shared" ref="B920:C920" si="43">SUM(B918:B919)</f>
        <v>119052.5</v>
      </c>
      <c r="C920" s="49">
        <f t="shared" si="43"/>
        <v>119222.78</v>
      </c>
    </row>
    <row r="921" spans="1:3" s="51" customFormat="1" x14ac:dyDescent="0.2">
      <c r="A921" s="98" t="s">
        <v>33</v>
      </c>
      <c r="B921" s="115"/>
      <c r="C921" s="97"/>
    </row>
    <row r="922" spans="1:3" s="51" customFormat="1" x14ac:dyDescent="0.2">
      <c r="A922" s="98" t="s">
        <v>51</v>
      </c>
      <c r="B922" s="115">
        <v>1481</v>
      </c>
      <c r="C922" s="97">
        <v>521.28</v>
      </c>
    </row>
    <row r="923" spans="1:3" s="51" customFormat="1" x14ac:dyDescent="0.2">
      <c r="A923" s="98" t="s">
        <v>157</v>
      </c>
      <c r="B923" s="115"/>
      <c r="C923" s="97">
        <v>1625.5800000000002</v>
      </c>
    </row>
    <row r="924" spans="1:3" s="51" customFormat="1" x14ac:dyDescent="0.2">
      <c r="A924" s="98" t="s">
        <v>156</v>
      </c>
      <c r="B924" s="115"/>
      <c r="C924" s="97">
        <v>614270</v>
      </c>
    </row>
    <row r="925" spans="1:3" s="51" customFormat="1" x14ac:dyDescent="0.2">
      <c r="A925" s="98" t="s">
        <v>31</v>
      </c>
      <c r="B925" s="115">
        <v>221</v>
      </c>
      <c r="C925" s="97"/>
    </row>
    <row r="926" spans="1:3" s="51" customFormat="1" x14ac:dyDescent="0.2">
      <c r="A926" s="67" t="s">
        <v>32</v>
      </c>
      <c r="B926" s="49">
        <f>SUM(B921:B925)</f>
        <v>1702</v>
      </c>
      <c r="C926" s="49">
        <f>SUM(C921:C925)</f>
        <v>616416.86</v>
      </c>
    </row>
    <row r="927" spans="1:3" s="51" customFormat="1" x14ac:dyDescent="0.2">
      <c r="A927" s="98" t="s">
        <v>15</v>
      </c>
      <c r="B927" s="115">
        <v>0</v>
      </c>
      <c r="C927" s="97">
        <v>0</v>
      </c>
    </row>
    <row r="928" spans="1:3" s="51" customFormat="1" x14ac:dyDescent="0.2">
      <c r="A928" s="67" t="s">
        <v>36</v>
      </c>
      <c r="B928" s="49">
        <f>SUM(B927:B927)</f>
        <v>0</v>
      </c>
      <c r="C928" s="49">
        <f>SUM(C927:C927)</f>
        <v>0</v>
      </c>
    </row>
    <row r="929" spans="1:4" s="51" customFormat="1" x14ac:dyDescent="0.2">
      <c r="A929" s="98" t="s">
        <v>21</v>
      </c>
      <c r="B929" s="115">
        <v>94.5</v>
      </c>
      <c r="C929" s="97"/>
    </row>
    <row r="930" spans="1:4" s="51" customFormat="1" x14ac:dyDescent="0.2">
      <c r="A930" s="98" t="s">
        <v>34</v>
      </c>
      <c r="B930" s="115">
        <v>107.5</v>
      </c>
      <c r="C930" s="97"/>
    </row>
    <row r="931" spans="1:4" s="51" customFormat="1" x14ac:dyDescent="0.2">
      <c r="A931" s="98" t="s">
        <v>22</v>
      </c>
      <c r="B931" s="115">
        <v>217.5</v>
      </c>
      <c r="C931" s="115">
        <v>108.75</v>
      </c>
    </row>
    <row r="932" spans="1:4" s="51" customFormat="1" x14ac:dyDescent="0.2">
      <c r="A932" s="98" t="s">
        <v>96</v>
      </c>
      <c r="B932" s="115">
        <v>795</v>
      </c>
      <c r="C932" s="97"/>
    </row>
    <row r="933" spans="1:4" s="51" customFormat="1" x14ac:dyDescent="0.2">
      <c r="A933" s="98" t="s">
        <v>20</v>
      </c>
      <c r="B933" s="115">
        <v>550</v>
      </c>
      <c r="C933" s="97"/>
    </row>
    <row r="934" spans="1:4" s="51" customFormat="1" x14ac:dyDescent="0.2">
      <c r="A934" s="98" t="s">
        <v>25</v>
      </c>
      <c r="B934" s="115">
        <v>100</v>
      </c>
      <c r="C934" s="115">
        <v>100</v>
      </c>
    </row>
    <row r="935" spans="1:4" s="51" customFormat="1" x14ac:dyDescent="0.2">
      <c r="A935" s="67" t="s">
        <v>35</v>
      </c>
      <c r="B935" s="49">
        <f>SUM(B929:B934)</f>
        <v>1864.5</v>
      </c>
      <c r="C935" s="49">
        <f>SUM(C929:C934)</f>
        <v>208.75</v>
      </c>
    </row>
    <row r="936" spans="1:4" s="51" customFormat="1" x14ac:dyDescent="0.2">
      <c r="A936" s="98" t="s">
        <v>40</v>
      </c>
      <c r="B936" s="115">
        <v>143.5</v>
      </c>
      <c r="C936" s="115">
        <v>143.5</v>
      </c>
    </row>
    <row r="937" spans="1:4" s="51" customFormat="1" x14ac:dyDescent="0.2">
      <c r="A937" s="98" t="s">
        <v>110</v>
      </c>
      <c r="B937" s="115">
        <v>390</v>
      </c>
      <c r="C937" s="115"/>
    </row>
    <row r="938" spans="1:4" s="51" customFormat="1" x14ac:dyDescent="0.2">
      <c r="A938" s="98" t="s">
        <v>41</v>
      </c>
      <c r="B938" s="115">
        <v>439.5</v>
      </c>
      <c r="C938" s="115"/>
    </row>
    <row r="939" spans="1:4" s="2" customFormat="1" x14ac:dyDescent="0.2">
      <c r="A939" s="62" t="s">
        <v>47</v>
      </c>
      <c r="B939" s="34">
        <f>SUM(B936:B938)</f>
        <v>973</v>
      </c>
      <c r="C939" s="34">
        <f>SUM(C936:C938)</f>
        <v>143.5</v>
      </c>
    </row>
    <row r="940" spans="1:4" s="47" customFormat="1" x14ac:dyDescent="0.2">
      <c r="A940" s="63" t="s">
        <v>79</v>
      </c>
      <c r="B940" s="45">
        <f>B939+B935+B928+B926+B920</f>
        <v>123592</v>
      </c>
      <c r="C940" s="45">
        <f>C939+C935+C928+C926+C920</f>
        <v>735991.89</v>
      </c>
    </row>
    <row r="941" spans="1:4" s="51" customFormat="1" x14ac:dyDescent="0.2">
      <c r="A941" s="140" t="s">
        <v>129</v>
      </c>
      <c r="B941" s="141"/>
      <c r="C941" s="141"/>
    </row>
    <row r="942" spans="1:4" s="2" customFormat="1" x14ac:dyDescent="0.2">
      <c r="A942" s="24" t="s">
        <v>50</v>
      </c>
      <c r="B942" s="106"/>
      <c r="C942" s="19"/>
    </row>
    <row r="943" spans="1:4" s="51" customFormat="1" x14ac:dyDescent="0.2">
      <c r="A943" s="98" t="s">
        <v>6</v>
      </c>
      <c r="B943" s="115">
        <v>97584</v>
      </c>
      <c r="C943" s="97">
        <v>92362.36</v>
      </c>
    </row>
    <row r="944" spans="1:4" s="51" customFormat="1" x14ac:dyDescent="0.2">
      <c r="A944" s="98" t="s">
        <v>7</v>
      </c>
      <c r="B944" s="115">
        <v>21468.5</v>
      </c>
      <c r="C944" s="97">
        <v>20320</v>
      </c>
      <c r="D944" s="97"/>
    </row>
    <row r="945" spans="1:3" s="51" customFormat="1" x14ac:dyDescent="0.2">
      <c r="A945" s="67" t="s">
        <v>28</v>
      </c>
      <c r="B945" s="49">
        <f>SUM(B943:B944)</f>
        <v>119052.5</v>
      </c>
      <c r="C945" s="49">
        <f>SUM(C943:C944)</f>
        <v>112682.36</v>
      </c>
    </row>
    <row r="946" spans="1:3" s="51" customFormat="1" x14ac:dyDescent="0.2">
      <c r="A946" s="98" t="s">
        <v>33</v>
      </c>
      <c r="B946" s="115"/>
      <c r="C946" s="97"/>
    </row>
    <row r="947" spans="1:3" s="51" customFormat="1" x14ac:dyDescent="0.2">
      <c r="A947" s="98" t="s">
        <v>51</v>
      </c>
      <c r="B947" s="115">
        <v>1922.5</v>
      </c>
      <c r="C947" s="97">
        <v>2326.31</v>
      </c>
    </row>
    <row r="948" spans="1:3" s="51" customFormat="1" x14ac:dyDescent="0.2">
      <c r="A948" s="98" t="s">
        <v>157</v>
      </c>
      <c r="B948" s="115"/>
      <c r="C948" s="97">
        <v>304.27</v>
      </c>
    </row>
    <row r="949" spans="1:3" s="51" customFormat="1" x14ac:dyDescent="0.2">
      <c r="A949" s="98" t="s">
        <v>31</v>
      </c>
      <c r="B949" s="115">
        <v>221</v>
      </c>
      <c r="C949" s="97">
        <v>560.75</v>
      </c>
    </row>
    <row r="950" spans="1:3" s="51" customFormat="1" x14ac:dyDescent="0.2">
      <c r="A950" s="67" t="s">
        <v>32</v>
      </c>
      <c r="B950" s="49">
        <f>SUM(B946:B949)</f>
        <v>2143.5</v>
      </c>
      <c r="C950" s="49">
        <f>SUM(C946:C949)</f>
        <v>3191.33</v>
      </c>
    </row>
    <row r="951" spans="1:3" s="51" customFormat="1" x14ac:dyDescent="0.2">
      <c r="A951" s="98" t="s">
        <v>15</v>
      </c>
      <c r="B951" s="115"/>
      <c r="C951" s="97"/>
    </row>
    <row r="952" spans="1:3" s="51" customFormat="1" x14ac:dyDescent="0.2">
      <c r="A952" s="67" t="s">
        <v>36</v>
      </c>
      <c r="B952" s="49">
        <f>SUM(B951:B951)</f>
        <v>0</v>
      </c>
      <c r="C952" s="49">
        <f>SUM(C951:C951)</f>
        <v>0</v>
      </c>
    </row>
    <row r="953" spans="1:3" s="51" customFormat="1" x14ac:dyDescent="0.2">
      <c r="A953" s="98" t="s">
        <v>21</v>
      </c>
      <c r="B953" s="115">
        <v>94.5</v>
      </c>
      <c r="C953" s="97">
        <v>98.13</v>
      </c>
    </row>
    <row r="954" spans="1:3" s="51" customFormat="1" x14ac:dyDescent="0.2">
      <c r="A954" s="98" t="s">
        <v>34</v>
      </c>
      <c r="B954" s="115">
        <v>107.5</v>
      </c>
      <c r="C954" s="97"/>
    </row>
    <row r="955" spans="1:3" s="51" customFormat="1" x14ac:dyDescent="0.2">
      <c r="A955" s="98" t="s">
        <v>22</v>
      </c>
      <c r="B955" s="115">
        <v>217.5</v>
      </c>
      <c r="C955" s="115">
        <v>108.75</v>
      </c>
    </row>
    <row r="956" spans="1:3" s="51" customFormat="1" x14ac:dyDescent="0.2">
      <c r="A956" s="98" t="s">
        <v>96</v>
      </c>
      <c r="B956" s="115">
        <v>795</v>
      </c>
      <c r="C956" s="97"/>
    </row>
    <row r="957" spans="1:3" s="51" customFormat="1" x14ac:dyDescent="0.2">
      <c r="A957" s="98" t="s">
        <v>20</v>
      </c>
      <c r="B957" s="115">
        <v>550</v>
      </c>
      <c r="C957" s="97"/>
    </row>
    <row r="958" spans="1:3" s="51" customFormat="1" x14ac:dyDescent="0.2">
      <c r="A958" s="98" t="s">
        <v>25</v>
      </c>
      <c r="B958" s="115">
        <v>100</v>
      </c>
      <c r="C958" s="115">
        <v>100</v>
      </c>
    </row>
    <row r="959" spans="1:3" s="51" customFormat="1" x14ac:dyDescent="0.2">
      <c r="A959" s="67" t="s">
        <v>35</v>
      </c>
      <c r="B959" s="49">
        <f>SUM(B953:B958)</f>
        <v>1864.5</v>
      </c>
      <c r="C959" s="49">
        <f>SUM(C953:C958)</f>
        <v>306.88</v>
      </c>
    </row>
    <row r="960" spans="1:3" s="51" customFormat="1" x14ac:dyDescent="0.2">
      <c r="A960" s="98" t="s">
        <v>40</v>
      </c>
      <c r="B960" s="115">
        <v>92</v>
      </c>
      <c r="C960" s="115">
        <v>92</v>
      </c>
    </row>
    <row r="961" spans="1:3" s="51" customFormat="1" x14ac:dyDescent="0.2">
      <c r="A961" s="98" t="s">
        <v>110</v>
      </c>
      <c r="B961" s="115">
        <v>390</v>
      </c>
      <c r="C961" s="115"/>
    </row>
    <row r="962" spans="1:3" s="51" customFormat="1" x14ac:dyDescent="0.2">
      <c r="A962" s="98" t="s">
        <v>41</v>
      </c>
      <c r="B962" s="115">
        <v>439.5</v>
      </c>
      <c r="C962" s="115"/>
    </row>
    <row r="963" spans="1:3" s="2" customFormat="1" x14ac:dyDescent="0.2">
      <c r="A963" s="62" t="s">
        <v>47</v>
      </c>
      <c r="B963" s="34">
        <f>SUM(B960:B962)</f>
        <v>921.5</v>
      </c>
      <c r="C963" s="34">
        <f>SUM(C960:C962)</f>
        <v>92</v>
      </c>
    </row>
    <row r="964" spans="1:3" s="47" customFormat="1" x14ac:dyDescent="0.2">
      <c r="A964" s="63" t="s">
        <v>80</v>
      </c>
      <c r="B964" s="45">
        <f>B963+B959+B952+B950+B945</f>
        <v>123982</v>
      </c>
      <c r="C964" s="45">
        <f>C963+C959+C952+C950+C945</f>
        <v>116272.57</v>
      </c>
    </row>
    <row r="965" spans="1:3" s="51" customFormat="1" x14ac:dyDescent="0.2">
      <c r="A965" s="140" t="s">
        <v>130</v>
      </c>
      <c r="B965" s="141"/>
      <c r="C965" s="141"/>
    </row>
    <row r="966" spans="1:3" s="2" customFormat="1" x14ac:dyDescent="0.2">
      <c r="A966" s="24" t="s">
        <v>50</v>
      </c>
      <c r="B966" s="106"/>
      <c r="C966" s="19"/>
    </row>
    <row r="967" spans="1:3" s="51" customFormat="1" x14ac:dyDescent="0.2">
      <c r="A967" s="98" t="s">
        <v>6</v>
      </c>
      <c r="B967" s="115">
        <v>97584</v>
      </c>
      <c r="C967" s="97">
        <v>93743.430000000008</v>
      </c>
    </row>
    <row r="968" spans="1:3" s="51" customFormat="1" x14ac:dyDescent="0.2">
      <c r="A968" s="98" t="s">
        <v>7</v>
      </c>
      <c r="B968" s="115">
        <v>21468.5</v>
      </c>
      <c r="C968" s="97">
        <v>20623</v>
      </c>
    </row>
    <row r="969" spans="1:3" s="51" customFormat="1" x14ac:dyDescent="0.2">
      <c r="A969" s="67" t="s">
        <v>28</v>
      </c>
      <c r="B969" s="49">
        <f t="shared" ref="B969:C969" si="44">SUM(B967:B968)</f>
        <v>119052.5</v>
      </c>
      <c r="C969" s="49">
        <f t="shared" si="44"/>
        <v>114366.43000000001</v>
      </c>
    </row>
    <row r="970" spans="1:3" s="51" customFormat="1" x14ac:dyDescent="0.2">
      <c r="A970" s="98" t="s">
        <v>33</v>
      </c>
      <c r="B970" s="115"/>
      <c r="C970" s="97"/>
    </row>
    <row r="971" spans="1:3" s="51" customFormat="1" x14ac:dyDescent="0.2">
      <c r="A971" s="98" t="s">
        <v>157</v>
      </c>
      <c r="B971" s="115"/>
      <c r="C971" s="97"/>
    </row>
    <row r="972" spans="1:3" s="51" customFormat="1" x14ac:dyDescent="0.2">
      <c r="A972" s="98" t="s">
        <v>51</v>
      </c>
      <c r="B972" s="115">
        <v>1211.5</v>
      </c>
      <c r="C972" s="97">
        <v>1952.8600000000001</v>
      </c>
    </row>
    <row r="973" spans="1:3" s="51" customFormat="1" x14ac:dyDescent="0.2">
      <c r="A973" s="98" t="s">
        <v>31</v>
      </c>
      <c r="B973" s="115">
        <v>221</v>
      </c>
      <c r="C973" s="97">
        <v>303</v>
      </c>
    </row>
    <row r="974" spans="1:3" s="51" customFormat="1" x14ac:dyDescent="0.2">
      <c r="A974" s="67" t="s">
        <v>32</v>
      </c>
      <c r="B974" s="49">
        <f>SUM(B970:B973)</f>
        <v>1432.5</v>
      </c>
      <c r="C974" s="49">
        <f>SUM(C970:C973)</f>
        <v>2255.86</v>
      </c>
    </row>
    <row r="975" spans="1:3" s="51" customFormat="1" x14ac:dyDescent="0.2">
      <c r="A975" s="98" t="s">
        <v>15</v>
      </c>
      <c r="B975" s="115"/>
      <c r="C975" s="97"/>
    </row>
    <row r="976" spans="1:3" s="51" customFormat="1" x14ac:dyDescent="0.2">
      <c r="A976" s="67" t="s">
        <v>36</v>
      </c>
      <c r="B976" s="49">
        <f>SUM(B975:B975)</f>
        <v>0</v>
      </c>
      <c r="C976" s="49">
        <f>SUM(C975:C975)</f>
        <v>0</v>
      </c>
    </row>
    <row r="977" spans="1:3" s="51" customFormat="1" x14ac:dyDescent="0.2">
      <c r="A977" s="98" t="s">
        <v>21</v>
      </c>
      <c r="B977" s="115">
        <v>94.5</v>
      </c>
      <c r="C977" s="97">
        <v>428.26</v>
      </c>
    </row>
    <row r="978" spans="1:3" s="51" customFormat="1" x14ac:dyDescent="0.2">
      <c r="A978" s="98" t="s">
        <v>34</v>
      </c>
      <c r="B978" s="115">
        <v>107.5</v>
      </c>
      <c r="C978" s="97"/>
    </row>
    <row r="979" spans="1:3" s="51" customFormat="1" x14ac:dyDescent="0.2">
      <c r="A979" s="98" t="s">
        <v>22</v>
      </c>
      <c r="B979" s="115">
        <v>217.5</v>
      </c>
      <c r="C979" s="115">
        <v>108.75</v>
      </c>
    </row>
    <row r="980" spans="1:3" s="51" customFormat="1" x14ac:dyDescent="0.2">
      <c r="A980" s="98" t="s">
        <v>96</v>
      </c>
      <c r="B980" s="115">
        <v>795</v>
      </c>
      <c r="C980" s="97"/>
    </row>
    <row r="981" spans="1:3" s="51" customFormat="1" x14ac:dyDescent="0.2">
      <c r="A981" s="98" t="s">
        <v>20</v>
      </c>
      <c r="B981" s="115">
        <v>550</v>
      </c>
      <c r="C981" s="97"/>
    </row>
    <row r="982" spans="1:3" s="51" customFormat="1" x14ac:dyDescent="0.2">
      <c r="A982" s="98" t="s">
        <v>25</v>
      </c>
      <c r="B982" s="115">
        <v>100</v>
      </c>
      <c r="C982" s="115">
        <v>100</v>
      </c>
    </row>
    <row r="983" spans="1:3" s="51" customFormat="1" x14ac:dyDescent="0.2">
      <c r="A983" s="67" t="s">
        <v>35</v>
      </c>
      <c r="B983" s="49">
        <f>SUM(B977:B982)</f>
        <v>1864.5</v>
      </c>
      <c r="C983" s="49">
        <f>SUM(C977:C982)</f>
        <v>637.01</v>
      </c>
    </row>
    <row r="984" spans="1:3" s="51" customFormat="1" x14ac:dyDescent="0.2">
      <c r="A984" s="98" t="s">
        <v>40</v>
      </c>
      <c r="B984" s="115"/>
      <c r="C984" s="115"/>
    </row>
    <row r="985" spans="1:3" s="51" customFormat="1" x14ac:dyDescent="0.2">
      <c r="A985" s="98" t="s">
        <v>110</v>
      </c>
      <c r="B985" s="115">
        <v>390</v>
      </c>
      <c r="C985" s="115"/>
    </row>
    <row r="986" spans="1:3" s="51" customFormat="1" x14ac:dyDescent="0.2">
      <c r="A986" s="98" t="s">
        <v>41</v>
      </c>
      <c r="B986" s="115">
        <v>439.5</v>
      </c>
      <c r="C986" s="115"/>
    </row>
    <row r="987" spans="1:3" s="2" customFormat="1" x14ac:dyDescent="0.2">
      <c r="A987" s="62" t="s">
        <v>47</v>
      </c>
      <c r="B987" s="34">
        <f>SUM(B984:B986)</f>
        <v>829.5</v>
      </c>
      <c r="C987" s="34">
        <f>SUM(C984:C986)</f>
        <v>0</v>
      </c>
    </row>
    <row r="988" spans="1:3" s="47" customFormat="1" x14ac:dyDescent="0.2">
      <c r="A988" s="63" t="s">
        <v>149</v>
      </c>
      <c r="B988" s="45">
        <f>B987+B983+B976+B974+B969</f>
        <v>123179</v>
      </c>
      <c r="C988" s="45">
        <f>C987+C983+C976+C974+C969</f>
        <v>117259.3</v>
      </c>
    </row>
    <row r="989" spans="1:3" s="51" customFormat="1" x14ac:dyDescent="0.2">
      <c r="A989" s="67"/>
      <c r="B989" s="116"/>
      <c r="C989" s="49"/>
    </row>
    <row r="990" spans="1:3" s="65" customFormat="1" x14ac:dyDescent="0.2">
      <c r="A990" s="140" t="s">
        <v>76</v>
      </c>
      <c r="B990" s="141"/>
      <c r="C990" s="141"/>
    </row>
    <row r="991" spans="1:3" s="2" customFormat="1" x14ac:dyDescent="0.2">
      <c r="A991" s="24" t="s">
        <v>50</v>
      </c>
      <c r="B991" s="106"/>
      <c r="C991" s="19"/>
    </row>
    <row r="992" spans="1:3" s="51" customFormat="1" x14ac:dyDescent="0.2">
      <c r="A992" s="98" t="s">
        <v>6</v>
      </c>
      <c r="B992" s="115">
        <v>466665</v>
      </c>
      <c r="C992" s="97">
        <v>437065.52999999991</v>
      </c>
    </row>
    <row r="993" spans="1:3" s="51" customFormat="1" x14ac:dyDescent="0.2">
      <c r="A993" s="98" t="s">
        <v>7</v>
      </c>
      <c r="B993" s="115">
        <v>110336</v>
      </c>
      <c r="C993" s="97">
        <v>96722</v>
      </c>
    </row>
    <row r="994" spans="1:3" s="84" customFormat="1" x14ac:dyDescent="0.2">
      <c r="A994" s="67" t="s">
        <v>28</v>
      </c>
      <c r="B994" s="49">
        <f t="shared" ref="B994:C994" si="45">SUM(B992:B993)</f>
        <v>577001</v>
      </c>
      <c r="C994" s="49">
        <f t="shared" si="45"/>
        <v>533787.52999999991</v>
      </c>
    </row>
    <row r="995" spans="1:3" s="51" customFormat="1" x14ac:dyDescent="0.2">
      <c r="A995" s="98" t="s">
        <v>33</v>
      </c>
      <c r="B995" s="115">
        <v>600</v>
      </c>
      <c r="C995" s="97"/>
    </row>
    <row r="996" spans="1:3" s="51" customFormat="1" x14ac:dyDescent="0.2">
      <c r="A996" s="98" t="s">
        <v>105</v>
      </c>
      <c r="B996" s="115">
        <v>33076</v>
      </c>
      <c r="C996" s="115">
        <v>50616.639999999999</v>
      </c>
    </row>
    <row r="997" spans="1:3" s="51" customFormat="1" x14ac:dyDescent="0.2">
      <c r="A997" s="98" t="s">
        <v>51</v>
      </c>
      <c r="B997" s="115">
        <v>10732</v>
      </c>
      <c r="C997" s="97">
        <v>13592.77</v>
      </c>
    </row>
    <row r="998" spans="1:3" s="51" customFormat="1" x14ac:dyDescent="0.2">
      <c r="A998" s="98" t="s">
        <v>157</v>
      </c>
      <c r="B998" s="115"/>
      <c r="C998" s="97">
        <v>308.45</v>
      </c>
    </row>
    <row r="999" spans="1:3" s="51" customFormat="1" x14ac:dyDescent="0.2">
      <c r="A999" s="98" t="s">
        <v>150</v>
      </c>
      <c r="B999" s="115"/>
      <c r="C999" s="97"/>
    </row>
    <row r="1000" spans="1:3" s="51" customFormat="1" x14ac:dyDescent="0.2">
      <c r="A1000" s="98" t="s">
        <v>31</v>
      </c>
      <c r="B1000" s="115">
        <v>636</v>
      </c>
      <c r="C1000" s="97">
        <v>927</v>
      </c>
    </row>
    <row r="1001" spans="1:3" s="84" customFormat="1" x14ac:dyDescent="0.2">
      <c r="A1001" s="67" t="s">
        <v>32</v>
      </c>
      <c r="B1001" s="49">
        <f>SUM(B995:B1000)</f>
        <v>45044</v>
      </c>
      <c r="C1001" s="49">
        <f>SUM(C995:C1000)</f>
        <v>65444.86</v>
      </c>
    </row>
    <row r="1002" spans="1:3" s="51" customFormat="1" x14ac:dyDescent="0.2">
      <c r="A1002" s="98" t="s">
        <v>15</v>
      </c>
      <c r="B1002" s="115"/>
      <c r="C1002" s="97"/>
    </row>
    <row r="1003" spans="1:3" s="51" customFormat="1" x14ac:dyDescent="0.2">
      <c r="A1003" s="98" t="s">
        <v>16</v>
      </c>
      <c r="B1003" s="115">
        <v>0</v>
      </c>
      <c r="C1003" s="97"/>
    </row>
    <row r="1004" spans="1:3" s="84" customFormat="1" x14ac:dyDescent="0.2">
      <c r="A1004" s="67" t="s">
        <v>36</v>
      </c>
      <c r="B1004" s="49">
        <f t="shared" ref="B1004:C1004" si="46">SUM(B1002:B1003)</f>
        <v>0</v>
      </c>
      <c r="C1004" s="49">
        <f t="shared" si="46"/>
        <v>0</v>
      </c>
    </row>
    <row r="1005" spans="1:3" s="51" customFormat="1" x14ac:dyDescent="0.2">
      <c r="A1005" s="98" t="s">
        <v>21</v>
      </c>
      <c r="B1005" s="115">
        <v>426</v>
      </c>
      <c r="C1005" s="97">
        <v>605.29</v>
      </c>
    </row>
    <row r="1006" spans="1:3" s="51" customFormat="1" x14ac:dyDescent="0.2">
      <c r="A1006" s="98" t="s">
        <v>34</v>
      </c>
      <c r="B1006" s="115">
        <v>425</v>
      </c>
      <c r="C1006" s="97"/>
    </row>
    <row r="1007" spans="1:3" s="51" customFormat="1" x14ac:dyDescent="0.2">
      <c r="A1007" s="98" t="s">
        <v>104</v>
      </c>
      <c r="B1007" s="115"/>
      <c r="C1007" s="97"/>
    </row>
    <row r="1008" spans="1:3" s="51" customFormat="1" x14ac:dyDescent="0.2">
      <c r="A1008" s="98" t="s">
        <v>191</v>
      </c>
      <c r="B1008" s="115">
        <v>16200</v>
      </c>
      <c r="C1008" s="97">
        <v>21052</v>
      </c>
    </row>
    <row r="1009" spans="1:3" s="51" customFormat="1" x14ac:dyDescent="0.2">
      <c r="A1009" s="98" t="s">
        <v>203</v>
      </c>
      <c r="B1009" s="115"/>
      <c r="C1009" s="97">
        <v>3660</v>
      </c>
    </row>
    <row r="1010" spans="1:3" s="51" customFormat="1" x14ac:dyDescent="0.2">
      <c r="A1010" s="98" t="s">
        <v>160</v>
      </c>
      <c r="B1010" s="115"/>
      <c r="C1010" s="97"/>
    </row>
    <row r="1011" spans="1:3" s="51" customFormat="1" x14ac:dyDescent="0.2">
      <c r="A1011" s="98" t="s">
        <v>195</v>
      </c>
      <c r="B1011" s="115"/>
      <c r="C1011" s="97">
        <f>128773+54930</f>
        <v>183703</v>
      </c>
    </row>
    <row r="1012" spans="1:3" s="51" customFormat="1" x14ac:dyDescent="0.2">
      <c r="A1012" s="98" t="s">
        <v>98</v>
      </c>
      <c r="B1012" s="115">
        <v>5000</v>
      </c>
      <c r="C1012" s="97"/>
    </row>
    <row r="1013" spans="1:3" s="51" customFormat="1" x14ac:dyDescent="0.2">
      <c r="A1013" s="98" t="s">
        <v>180</v>
      </c>
      <c r="B1013" s="115"/>
      <c r="C1013" s="97"/>
    </row>
    <row r="1014" spans="1:3" s="51" customFormat="1" x14ac:dyDescent="0.2">
      <c r="A1014" s="98" t="s">
        <v>22</v>
      </c>
      <c r="B1014" s="115">
        <v>967.5</v>
      </c>
      <c r="C1014" s="115">
        <v>483.75</v>
      </c>
    </row>
    <row r="1015" spans="1:3" s="51" customFormat="1" x14ac:dyDescent="0.2">
      <c r="A1015" s="98" t="s">
        <v>96</v>
      </c>
      <c r="B1015" s="115">
        <v>1577.5</v>
      </c>
      <c r="C1015" s="97"/>
    </row>
    <row r="1016" spans="1:3" s="51" customFormat="1" x14ac:dyDescent="0.2">
      <c r="A1016" s="98" t="s">
        <v>205</v>
      </c>
      <c r="B1016" s="115"/>
      <c r="C1016" s="97">
        <v>35275</v>
      </c>
    </row>
    <row r="1017" spans="1:3" s="51" customFormat="1" x14ac:dyDescent="0.2">
      <c r="A1017" s="98" t="s">
        <v>20</v>
      </c>
      <c r="B1017" s="115">
        <v>1250</v>
      </c>
      <c r="C1017" s="97"/>
    </row>
    <row r="1018" spans="1:3" s="51" customFormat="1" x14ac:dyDescent="0.2">
      <c r="A1018" s="98" t="s">
        <v>25</v>
      </c>
      <c r="B1018" s="115">
        <v>555</v>
      </c>
      <c r="C1018" s="115">
        <v>555</v>
      </c>
    </row>
    <row r="1019" spans="1:3" s="84" customFormat="1" x14ac:dyDescent="0.2">
      <c r="A1019" s="67" t="s">
        <v>35</v>
      </c>
      <c r="B1019" s="49">
        <f>SUM(B1005:B1018)</f>
        <v>26401</v>
      </c>
      <c r="C1019" s="49">
        <f>SUM(C1005:C1018)</f>
        <v>245334.04</v>
      </c>
    </row>
    <row r="1020" spans="1:3" s="51" customFormat="1" x14ac:dyDescent="0.2">
      <c r="A1020" s="98" t="s">
        <v>38</v>
      </c>
      <c r="B1020" s="115">
        <v>1000</v>
      </c>
      <c r="C1020" s="115"/>
    </row>
    <row r="1021" spans="1:3" s="51" customFormat="1" x14ac:dyDescent="0.2">
      <c r="A1021" s="98" t="s">
        <v>140</v>
      </c>
      <c r="B1021" s="115">
        <v>1750</v>
      </c>
      <c r="C1021" s="115"/>
    </row>
    <row r="1022" spans="1:3" s="51" customFormat="1" x14ac:dyDescent="0.2">
      <c r="A1022" s="98" t="s">
        <v>138</v>
      </c>
      <c r="B1022" s="115">
        <v>4740</v>
      </c>
      <c r="C1022" s="97">
        <v>1310</v>
      </c>
    </row>
    <row r="1023" spans="1:3" s="51" customFormat="1" x14ac:dyDescent="0.2">
      <c r="A1023" s="98" t="s">
        <v>53</v>
      </c>
      <c r="B1023" s="115">
        <v>4680</v>
      </c>
      <c r="C1023" s="115">
        <v>4680</v>
      </c>
    </row>
    <row r="1024" spans="1:3" s="51" customFormat="1" x14ac:dyDescent="0.2">
      <c r="A1024" s="98" t="s">
        <v>42</v>
      </c>
      <c r="B1024" s="115">
        <v>1400</v>
      </c>
      <c r="C1024" s="115">
        <v>1400</v>
      </c>
    </row>
    <row r="1025" spans="1:3" s="51" customFormat="1" x14ac:dyDescent="0.2">
      <c r="A1025" s="98" t="s">
        <v>155</v>
      </c>
      <c r="B1025" s="115">
        <v>23000</v>
      </c>
      <c r="C1025" s="115"/>
    </row>
    <row r="1026" spans="1:3" s="51" customFormat="1" x14ac:dyDescent="0.2">
      <c r="A1026" s="98" t="s">
        <v>108</v>
      </c>
      <c r="B1026" s="115">
        <v>3000</v>
      </c>
      <c r="C1026" s="97">
        <v>3500</v>
      </c>
    </row>
    <row r="1027" spans="1:3" s="51" customFormat="1" x14ac:dyDescent="0.2">
      <c r="A1027" s="98" t="s">
        <v>99</v>
      </c>
      <c r="B1027" s="115"/>
      <c r="C1027" s="97"/>
    </row>
    <row r="1028" spans="1:3" s="51" customFormat="1" x14ac:dyDescent="0.2">
      <c r="A1028" s="98" t="s">
        <v>40</v>
      </c>
      <c r="B1028" s="115">
        <v>1086.5</v>
      </c>
      <c r="C1028" s="115">
        <v>1086.5</v>
      </c>
    </row>
    <row r="1029" spans="1:3" s="51" customFormat="1" x14ac:dyDescent="0.2">
      <c r="A1029" s="98" t="s">
        <v>45</v>
      </c>
      <c r="B1029" s="115">
        <v>250</v>
      </c>
      <c r="C1029" s="115"/>
    </row>
    <row r="1030" spans="1:3" s="51" customFormat="1" x14ac:dyDescent="0.2">
      <c r="A1030" s="98" t="s">
        <v>41</v>
      </c>
      <c r="B1030" s="115">
        <v>1588.5</v>
      </c>
      <c r="C1030" s="115"/>
    </row>
    <row r="1031" spans="1:3" s="51" customFormat="1" x14ac:dyDescent="0.2">
      <c r="A1031" s="98" t="s">
        <v>78</v>
      </c>
      <c r="B1031" s="115">
        <v>5040</v>
      </c>
      <c r="C1031" s="115">
        <v>5040</v>
      </c>
    </row>
    <row r="1032" spans="1:3" s="51" customFormat="1" x14ac:dyDescent="0.2">
      <c r="A1032" s="98" t="s">
        <v>110</v>
      </c>
      <c r="B1032" s="115">
        <v>2340</v>
      </c>
      <c r="C1032" s="115"/>
    </row>
    <row r="1033" spans="1:3" s="33" customFormat="1" x14ac:dyDescent="0.2">
      <c r="A1033" s="62" t="s">
        <v>47</v>
      </c>
      <c r="B1033" s="34">
        <f>SUM(B1020:B1032)</f>
        <v>49875</v>
      </c>
      <c r="C1033" s="34">
        <f>SUM(C1020:C1032)</f>
        <v>17016.5</v>
      </c>
    </row>
    <row r="1034" spans="1:3" s="33" customFormat="1" x14ac:dyDescent="0.2">
      <c r="A1034" s="62" t="s">
        <v>169</v>
      </c>
      <c r="B1034" s="34"/>
      <c r="C1034" s="34"/>
    </row>
    <row r="1035" spans="1:3" s="33" customFormat="1" x14ac:dyDescent="0.2">
      <c r="A1035" s="62" t="s">
        <v>158</v>
      </c>
      <c r="B1035" s="34"/>
      <c r="C1035" s="34"/>
    </row>
    <row r="1036" spans="1:3" s="33" customFormat="1" x14ac:dyDescent="0.2">
      <c r="A1036" s="62" t="s">
        <v>208</v>
      </c>
      <c r="B1036" s="34"/>
      <c r="C1036" s="34">
        <f>9675+35600</f>
        <v>45275</v>
      </c>
    </row>
    <row r="1037" spans="1:3" s="33" customFormat="1" x14ac:dyDescent="0.2">
      <c r="A1037" s="62" t="s">
        <v>177</v>
      </c>
      <c r="B1037" s="34"/>
      <c r="C1037" s="34">
        <f>87321.36+10386</f>
        <v>97707.36</v>
      </c>
    </row>
    <row r="1038" spans="1:3" s="64" customFormat="1" x14ac:dyDescent="0.2">
      <c r="A1038" s="63" t="s">
        <v>77</v>
      </c>
      <c r="B1038" s="45">
        <f>B1019+B1033+B1004+B1001+B994+B1034+B1037</f>
        <v>698321</v>
      </c>
      <c r="C1038" s="45">
        <f>C1019+C1033+C1004+C1001+C994+C1034+C1037+C1035</f>
        <v>959290.28999999992</v>
      </c>
    </row>
    <row r="1039" spans="1:3" s="51" customFormat="1" x14ac:dyDescent="0.2">
      <c r="A1039" s="67"/>
      <c r="B1039" s="116"/>
      <c r="C1039" s="49"/>
    </row>
    <row r="1040" spans="1:3" s="51" customFormat="1" x14ac:dyDescent="0.2">
      <c r="A1040" s="140" t="s">
        <v>131</v>
      </c>
      <c r="B1040" s="141"/>
      <c r="C1040" s="141"/>
    </row>
    <row r="1041" spans="1:3" s="2" customFormat="1" x14ac:dyDescent="0.2">
      <c r="A1041" s="24" t="s">
        <v>50</v>
      </c>
      <c r="B1041" s="106"/>
      <c r="C1041" s="19"/>
    </row>
    <row r="1042" spans="1:3" s="51" customFormat="1" x14ac:dyDescent="0.2">
      <c r="A1042" s="98" t="s">
        <v>6</v>
      </c>
      <c r="B1042" s="115">
        <v>97584</v>
      </c>
      <c r="C1042" s="97">
        <v>90331.06</v>
      </c>
    </row>
    <row r="1043" spans="1:3" s="51" customFormat="1" x14ac:dyDescent="0.2">
      <c r="A1043" s="98" t="s">
        <v>7</v>
      </c>
      <c r="B1043" s="115">
        <v>8207</v>
      </c>
      <c r="C1043" s="97">
        <v>7597</v>
      </c>
    </row>
    <row r="1044" spans="1:3" s="51" customFormat="1" x14ac:dyDescent="0.2">
      <c r="A1044" s="67" t="s">
        <v>28</v>
      </c>
      <c r="B1044" s="49">
        <f>SUM(B1042:B1043)</f>
        <v>105791</v>
      </c>
      <c r="C1044" s="49">
        <f>SUM(C1042:C1043)</f>
        <v>97928.06</v>
      </c>
    </row>
    <row r="1045" spans="1:3" s="51" customFormat="1" x14ac:dyDescent="0.2">
      <c r="A1045" s="98" t="s">
        <v>33</v>
      </c>
      <c r="B1045" s="115"/>
      <c r="C1045" s="97"/>
    </row>
    <row r="1046" spans="1:3" s="51" customFormat="1" x14ac:dyDescent="0.2">
      <c r="A1046" s="98" t="s">
        <v>157</v>
      </c>
      <c r="B1046" s="115"/>
      <c r="C1046" s="97"/>
    </row>
    <row r="1047" spans="1:3" s="51" customFormat="1" x14ac:dyDescent="0.2">
      <c r="A1047" s="98" t="s">
        <v>51</v>
      </c>
      <c r="B1047" s="115">
        <v>1388</v>
      </c>
      <c r="C1047" s="97">
        <v>2499.52</v>
      </c>
    </row>
    <row r="1048" spans="1:3" s="51" customFormat="1" x14ac:dyDescent="0.2">
      <c r="A1048" s="98" t="s">
        <v>31</v>
      </c>
      <c r="B1048" s="115">
        <v>221</v>
      </c>
      <c r="C1048" s="97">
        <v>560.75</v>
      </c>
    </row>
    <row r="1049" spans="1:3" s="51" customFormat="1" x14ac:dyDescent="0.2">
      <c r="A1049" s="67" t="s">
        <v>32</v>
      </c>
      <c r="B1049" s="49">
        <f>SUM(B1045:B1048)</f>
        <v>1609</v>
      </c>
      <c r="C1049" s="49">
        <f>SUM(C1045:C1048)</f>
        <v>3060.27</v>
      </c>
    </row>
    <row r="1050" spans="1:3" s="51" customFormat="1" x14ac:dyDescent="0.2">
      <c r="A1050" s="98" t="s">
        <v>15</v>
      </c>
      <c r="B1050" s="115">
        <v>0</v>
      </c>
      <c r="C1050" s="97"/>
    </row>
    <row r="1051" spans="1:3" s="51" customFormat="1" x14ac:dyDescent="0.2">
      <c r="A1051" s="67" t="s">
        <v>36</v>
      </c>
      <c r="B1051" s="49">
        <f>SUM(B1050:B1050)</f>
        <v>0</v>
      </c>
      <c r="C1051" s="49">
        <f>SUM(C1050:C1050)</f>
        <v>0</v>
      </c>
    </row>
    <row r="1052" spans="1:3" s="51" customFormat="1" x14ac:dyDescent="0.2">
      <c r="A1052" s="98" t="s">
        <v>21</v>
      </c>
      <c r="B1052" s="115">
        <v>94.5</v>
      </c>
      <c r="C1052" s="97">
        <v>249.45</v>
      </c>
    </row>
    <row r="1053" spans="1:3" s="51" customFormat="1" x14ac:dyDescent="0.2">
      <c r="A1053" s="98" t="s">
        <v>34</v>
      </c>
      <c r="B1053" s="115">
        <v>107.5</v>
      </c>
      <c r="C1053" s="97"/>
    </row>
    <row r="1054" spans="1:3" s="51" customFormat="1" x14ac:dyDescent="0.2">
      <c r="A1054" s="98" t="s">
        <v>22</v>
      </c>
      <c r="B1054" s="115">
        <v>217.5</v>
      </c>
      <c r="C1054" s="115">
        <v>108.75</v>
      </c>
    </row>
    <row r="1055" spans="1:3" s="51" customFormat="1" x14ac:dyDescent="0.2">
      <c r="A1055" s="98" t="s">
        <v>96</v>
      </c>
      <c r="B1055" s="115">
        <v>795</v>
      </c>
      <c r="C1055" s="97"/>
    </row>
    <row r="1056" spans="1:3" s="51" customFormat="1" x14ac:dyDescent="0.2">
      <c r="A1056" s="98" t="s">
        <v>20</v>
      </c>
      <c r="B1056" s="115">
        <v>550</v>
      </c>
      <c r="C1056" s="97"/>
    </row>
    <row r="1057" spans="1:3" s="51" customFormat="1" x14ac:dyDescent="0.2">
      <c r="A1057" s="98" t="s">
        <v>25</v>
      </c>
      <c r="B1057" s="115">
        <v>100</v>
      </c>
      <c r="C1057" s="115">
        <v>100</v>
      </c>
    </row>
    <row r="1058" spans="1:3" s="51" customFormat="1" x14ac:dyDescent="0.2">
      <c r="A1058" s="67" t="s">
        <v>35</v>
      </c>
      <c r="B1058" s="49">
        <f>SUM(B1052:B1057)</f>
        <v>1864.5</v>
      </c>
      <c r="C1058" s="49">
        <f>SUM(C1052:C1057)</f>
        <v>458.2</v>
      </c>
    </row>
    <row r="1059" spans="1:3" s="51" customFormat="1" x14ac:dyDescent="0.2">
      <c r="A1059" s="98" t="s">
        <v>40</v>
      </c>
      <c r="B1059" s="115">
        <v>283.5</v>
      </c>
      <c r="C1059" s="115">
        <v>283.5</v>
      </c>
    </row>
    <row r="1060" spans="1:3" s="51" customFormat="1" x14ac:dyDescent="0.2">
      <c r="A1060" s="98" t="s">
        <v>110</v>
      </c>
      <c r="B1060" s="115">
        <v>390</v>
      </c>
      <c r="C1060" s="115"/>
    </row>
    <row r="1061" spans="1:3" s="51" customFormat="1" x14ac:dyDescent="0.2">
      <c r="A1061" s="98" t="s">
        <v>41</v>
      </c>
      <c r="B1061" s="115">
        <v>439.5</v>
      </c>
      <c r="C1061" s="115"/>
    </row>
    <row r="1062" spans="1:3" s="2" customFormat="1" x14ac:dyDescent="0.2">
      <c r="A1062" s="62" t="s">
        <v>47</v>
      </c>
      <c r="B1062" s="34">
        <f>SUM(B1059:B1061)</f>
        <v>1113</v>
      </c>
      <c r="C1062" s="34">
        <f>SUM(C1059:C1061)</f>
        <v>283.5</v>
      </c>
    </row>
    <row r="1063" spans="1:3" s="47" customFormat="1" x14ac:dyDescent="0.2">
      <c r="A1063" s="63" t="s">
        <v>81</v>
      </c>
      <c r="B1063" s="45">
        <f>B1062+B1058+B1051+B1049+B1044</f>
        <v>110377.5</v>
      </c>
      <c r="C1063" s="45">
        <f>C1062+C1058+C1051+C1049+C1044</f>
        <v>101730.03</v>
      </c>
    </row>
    <row r="1064" spans="1:3" s="47" customFormat="1" x14ac:dyDescent="0.2">
      <c r="A1064" s="63" t="s">
        <v>82</v>
      </c>
      <c r="B1064" s="45">
        <f>B1063+B964+B940+B1038+B915+B988</f>
        <v>1474629.5</v>
      </c>
      <c r="C1064" s="45">
        <f>C1063+C964+C940+C1038+C915+C988</f>
        <v>2457618.34</v>
      </c>
    </row>
    <row r="1065" spans="1:3" s="70" customFormat="1" ht="18" customHeight="1" x14ac:dyDescent="0.2">
      <c r="A1065" s="68" t="s">
        <v>83</v>
      </c>
      <c r="B1065" s="69">
        <f>B1064+B879</f>
        <v>21787385.437000003</v>
      </c>
      <c r="C1065" s="69">
        <f>C1064+C879</f>
        <v>22391701.961717982</v>
      </c>
    </row>
    <row r="1089" spans="1:3" s="25" customFormat="1" x14ac:dyDescent="0.2">
      <c r="A1089" s="27"/>
      <c r="B1089" s="118"/>
      <c r="C1089" s="28"/>
    </row>
    <row r="1090" spans="1:3" s="25" customFormat="1" x14ac:dyDescent="0.2">
      <c r="A1090" s="27"/>
      <c r="B1090" s="118"/>
      <c r="C1090" s="28"/>
    </row>
    <row r="1091" spans="1:3" s="25" customFormat="1" x14ac:dyDescent="0.2">
      <c r="A1091" s="27"/>
      <c r="B1091" s="118"/>
      <c r="C1091" s="28"/>
    </row>
    <row r="1092" spans="1:3" s="25" customFormat="1" x14ac:dyDescent="0.2">
      <c r="A1092" s="27"/>
      <c r="B1092" s="118"/>
      <c r="C1092" s="28"/>
    </row>
    <row r="1093" spans="1:3" s="25" customFormat="1" x14ac:dyDescent="0.2">
      <c r="A1093" s="27"/>
      <c r="B1093" s="118"/>
      <c r="C1093" s="28"/>
    </row>
    <row r="1094" spans="1:3" s="25" customFormat="1" x14ac:dyDescent="0.2">
      <c r="A1094" s="27"/>
      <c r="B1094" s="118"/>
      <c r="C1094" s="28"/>
    </row>
    <row r="1095" spans="1:3" s="25" customFormat="1" x14ac:dyDescent="0.2">
      <c r="A1095" s="149"/>
      <c r="B1095" s="149"/>
      <c r="C1095" s="149"/>
    </row>
    <row r="1096" spans="1:3" s="25" customFormat="1" x14ac:dyDescent="0.2">
      <c r="A1096" s="27"/>
      <c r="B1096" s="118"/>
      <c r="C1096" s="28"/>
    </row>
    <row r="1097" spans="1:3" s="25" customFormat="1" x14ac:dyDescent="0.2">
      <c r="A1097" s="31"/>
      <c r="B1097" s="118"/>
      <c r="C1097" s="28"/>
    </row>
    <row r="1098" spans="1:3" s="25" customFormat="1" x14ac:dyDescent="0.2">
      <c r="A1098" s="27"/>
      <c r="B1098" s="118"/>
      <c r="C1098" s="28"/>
    </row>
    <row r="1099" spans="1:3" s="25" customFormat="1" x14ac:dyDescent="0.2">
      <c r="A1099" s="27"/>
      <c r="B1099" s="118"/>
      <c r="C1099" s="28"/>
    </row>
    <row r="1100" spans="1:3" s="25" customFormat="1" x14ac:dyDescent="0.2">
      <c r="A1100" s="27"/>
      <c r="B1100" s="118"/>
      <c r="C1100" s="28"/>
    </row>
    <row r="1101" spans="1:3" s="25" customFormat="1" x14ac:dyDescent="0.2">
      <c r="A1101" s="26"/>
      <c r="B1101" s="118"/>
      <c r="C1101" s="21"/>
    </row>
    <row r="1102" spans="1:3" s="25" customFormat="1" x14ac:dyDescent="0.2">
      <c r="A1102" s="11"/>
      <c r="B1102" s="118"/>
      <c r="C1102" s="21"/>
    </row>
    <row r="1103" spans="1:3" s="25" customFormat="1" x14ac:dyDescent="0.2">
      <c r="A1103" s="26"/>
      <c r="B1103" s="118"/>
      <c r="C1103" s="21"/>
    </row>
    <row r="1104" spans="1:3" s="25" customFormat="1" x14ac:dyDescent="0.2">
      <c r="A1104" s="152"/>
      <c r="B1104" s="118"/>
      <c r="C1104" s="131"/>
    </row>
    <row r="1105" spans="1:3" s="25" customFormat="1" x14ac:dyDescent="0.2">
      <c r="A1105" s="152"/>
      <c r="B1105" s="118"/>
      <c r="C1105" s="29"/>
    </row>
    <row r="1106" spans="1:3" s="25" customFormat="1" x14ac:dyDescent="0.2">
      <c r="A1106" s="30"/>
      <c r="B1106" s="118"/>
      <c r="C1106" s="29"/>
    </row>
    <row r="1107" spans="1:3" s="25" customFormat="1" x14ac:dyDescent="0.2">
      <c r="A1107" s="27"/>
      <c r="B1107" s="118"/>
      <c r="C1107" s="28"/>
    </row>
    <row r="1108" spans="1:3" s="25" customFormat="1" x14ac:dyDescent="0.2">
      <c r="A1108" s="27"/>
      <c r="B1108" s="118"/>
      <c r="C1108" s="28"/>
    </row>
    <row r="1109" spans="1:3" s="25" customFormat="1" x14ac:dyDescent="0.2">
      <c r="A1109" s="27"/>
      <c r="B1109" s="118"/>
      <c r="C1109" s="28"/>
    </row>
    <row r="1110" spans="1:3" s="25" customFormat="1" x14ac:dyDescent="0.2">
      <c r="A1110" s="31"/>
      <c r="B1110" s="118"/>
      <c r="C1110" s="28"/>
    </row>
    <row r="1111" spans="1:3" s="25" customFormat="1" x14ac:dyDescent="0.2">
      <c r="A1111" s="31"/>
      <c r="B1111" s="118"/>
      <c r="C1111" s="28"/>
    </row>
    <row r="1112" spans="1:3" s="25" customFormat="1" x14ac:dyDescent="0.2">
      <c r="A1112" s="27"/>
      <c r="B1112" s="118"/>
      <c r="C1112" s="28"/>
    </row>
    <row r="1113" spans="1:3" s="25" customFormat="1" x14ac:dyDescent="0.2">
      <c r="A1113" s="27"/>
      <c r="B1113" s="118"/>
      <c r="C1113" s="28"/>
    </row>
    <row r="1114" spans="1:3" s="25" customFormat="1" x14ac:dyDescent="0.2">
      <c r="A1114" s="27"/>
      <c r="B1114" s="118"/>
      <c r="C1114" s="28"/>
    </row>
    <row r="1115" spans="1:3" s="25" customFormat="1" x14ac:dyDescent="0.2">
      <c r="A1115" s="27"/>
      <c r="B1115" s="118"/>
      <c r="C1115" s="28"/>
    </row>
    <row r="1116" spans="1:3" s="25" customFormat="1" x14ac:dyDescent="0.2">
      <c r="A1116" s="27"/>
      <c r="B1116" s="118"/>
      <c r="C1116" s="28"/>
    </row>
    <row r="1117" spans="1:3" s="25" customFormat="1" x14ac:dyDescent="0.2">
      <c r="A1117" s="27"/>
      <c r="B1117" s="118"/>
      <c r="C1117" s="28"/>
    </row>
    <row r="1118" spans="1:3" s="25" customFormat="1" x14ac:dyDescent="0.2">
      <c r="A1118" s="27"/>
      <c r="B1118" s="118"/>
      <c r="C1118" s="28"/>
    </row>
    <row r="1119" spans="1:3" s="25" customFormat="1" x14ac:dyDescent="0.2">
      <c r="A1119" s="27"/>
      <c r="B1119" s="118"/>
      <c r="C1119" s="28"/>
    </row>
    <row r="1120" spans="1:3" s="25" customFormat="1" x14ac:dyDescent="0.2">
      <c r="A1120" s="27"/>
      <c r="B1120" s="118"/>
      <c r="C1120" s="28"/>
    </row>
    <row r="1121" spans="1:3" s="25" customFormat="1" x14ac:dyDescent="0.2">
      <c r="A1121" s="27"/>
      <c r="B1121" s="118"/>
      <c r="C1121" s="28"/>
    </row>
    <row r="1122" spans="1:3" s="25" customFormat="1" x14ac:dyDescent="0.2">
      <c r="A1122" s="27"/>
      <c r="B1122" s="118"/>
      <c r="C1122" s="28"/>
    </row>
    <row r="1123" spans="1:3" s="25" customFormat="1" x14ac:dyDescent="0.2">
      <c r="A1123" s="27"/>
      <c r="B1123" s="118"/>
      <c r="C1123" s="28"/>
    </row>
    <row r="1124" spans="1:3" s="25" customFormat="1" x14ac:dyDescent="0.2">
      <c r="A1124" s="31"/>
      <c r="B1124" s="118"/>
      <c r="C1124" s="28"/>
    </row>
    <row r="1125" spans="1:3" s="25" customFormat="1" x14ac:dyDescent="0.2">
      <c r="A1125" s="27"/>
      <c r="B1125" s="118"/>
      <c r="C1125" s="28"/>
    </row>
    <row r="1126" spans="1:3" s="25" customFormat="1" x14ac:dyDescent="0.2">
      <c r="A1126" s="151"/>
      <c r="B1126" s="151"/>
      <c r="C1126" s="151"/>
    </row>
    <row r="1127" spans="1:3" s="25" customFormat="1" x14ac:dyDescent="0.2">
      <c r="A1127" s="149"/>
      <c r="B1127" s="149"/>
      <c r="C1127" s="149"/>
    </row>
    <row r="1128" spans="1:3" s="25" customFormat="1" x14ac:dyDescent="0.2">
      <c r="A1128" s="27"/>
      <c r="B1128" s="118"/>
      <c r="C1128" s="28"/>
    </row>
    <row r="1129" spans="1:3" s="25" customFormat="1" x14ac:dyDescent="0.2">
      <c r="A1129" s="27"/>
      <c r="B1129" s="118"/>
      <c r="C1129" s="28"/>
    </row>
    <row r="1130" spans="1:3" s="25" customFormat="1" x14ac:dyDescent="0.2">
      <c r="A1130" s="27"/>
      <c r="B1130" s="118"/>
      <c r="C1130" s="28"/>
    </row>
    <row r="1131" spans="1:3" s="1" customFormat="1" x14ac:dyDescent="0.2">
      <c r="A1131" s="3"/>
      <c r="B1131" s="119"/>
      <c r="C1131" s="22"/>
    </row>
    <row r="1132" spans="1:3" s="1" customFormat="1" x14ac:dyDescent="0.2">
      <c r="A1132" s="150"/>
      <c r="B1132" s="150"/>
      <c r="C1132" s="150"/>
    </row>
    <row r="1133" spans="1:3" s="1" customFormat="1" x14ac:dyDescent="0.2">
      <c r="A1133" s="148"/>
      <c r="B1133" s="148"/>
      <c r="C1133" s="148"/>
    </row>
    <row r="1134" spans="1:3" s="1" customFormat="1" x14ac:dyDescent="0.2">
      <c r="A1134" s="3"/>
      <c r="B1134" s="119"/>
      <c r="C1134" s="22"/>
    </row>
    <row r="1135" spans="1:3" s="1" customFormat="1" x14ac:dyDescent="0.2">
      <c r="A1135" s="9"/>
      <c r="B1135" s="119"/>
      <c r="C1135" s="22"/>
    </row>
    <row r="1136" spans="1:3" s="1" customFormat="1" x14ac:dyDescent="0.2">
      <c r="A1136" s="3"/>
      <c r="B1136" s="119"/>
      <c r="C1136" s="22"/>
    </row>
    <row r="1137" spans="1:3" s="1" customFormat="1" x14ac:dyDescent="0.2">
      <c r="A1137" s="3"/>
      <c r="B1137" s="119"/>
      <c r="C1137" s="22"/>
    </row>
    <row r="1138" spans="1:3" s="1" customFormat="1" x14ac:dyDescent="0.2">
      <c r="A1138" s="3"/>
      <c r="B1138" s="119"/>
      <c r="C1138" s="22"/>
    </row>
    <row r="1139" spans="1:3" s="1" customFormat="1" x14ac:dyDescent="0.2">
      <c r="A1139" s="3"/>
      <c r="B1139" s="119"/>
      <c r="C1139" s="22"/>
    </row>
    <row r="1140" spans="1:3" s="1" customFormat="1" x14ac:dyDescent="0.2">
      <c r="A1140" s="3"/>
      <c r="B1140" s="119"/>
      <c r="C1140" s="22"/>
    </row>
    <row r="1141" spans="1:3" s="1" customFormat="1" x14ac:dyDescent="0.2">
      <c r="A1141" s="7"/>
      <c r="B1141" s="119"/>
      <c r="C1141" s="22"/>
    </row>
    <row r="1142" spans="1:3" s="1" customFormat="1" x14ac:dyDescent="0.2">
      <c r="A1142" s="3"/>
      <c r="B1142" s="119"/>
      <c r="C1142" s="22"/>
    </row>
    <row r="1143" spans="1:3" s="1" customFormat="1" x14ac:dyDescent="0.2">
      <c r="A1143" s="3"/>
      <c r="B1143" s="119"/>
      <c r="C1143" s="22"/>
    </row>
    <row r="1144" spans="1:3" s="1" customFormat="1" x14ac:dyDescent="0.2">
      <c r="A1144" s="150"/>
      <c r="B1144" s="150"/>
      <c r="C1144" s="150"/>
    </row>
    <row r="1145" spans="1:3" s="1" customFormat="1" x14ac:dyDescent="0.2">
      <c r="A1145" s="148"/>
      <c r="B1145" s="148"/>
      <c r="C1145" s="148"/>
    </row>
    <row r="1146" spans="1:3" s="1" customFormat="1" x14ac:dyDescent="0.2">
      <c r="A1146" s="3"/>
      <c r="B1146" s="119"/>
      <c r="C1146" s="22"/>
    </row>
    <row r="1147" spans="1:3" s="1" customFormat="1" x14ac:dyDescent="0.2">
      <c r="A1147" s="3"/>
      <c r="B1147" s="119"/>
      <c r="C1147" s="22"/>
    </row>
    <row r="1148" spans="1:3" s="1" customFormat="1" x14ac:dyDescent="0.2">
      <c r="A1148" s="3"/>
      <c r="B1148" s="119"/>
      <c r="C1148" s="22"/>
    </row>
    <row r="1149" spans="1:3" s="1" customFormat="1" x14ac:dyDescent="0.2">
      <c r="A1149" s="3"/>
      <c r="B1149" s="119"/>
      <c r="C1149" s="22"/>
    </row>
    <row r="1150" spans="1:3" s="1" customFormat="1" x14ac:dyDescent="0.2">
      <c r="A1150" s="3"/>
      <c r="B1150" s="119"/>
      <c r="C1150" s="22"/>
    </row>
    <row r="1151" spans="1:3" s="1" customFormat="1" x14ac:dyDescent="0.2">
      <c r="A1151" s="3"/>
      <c r="B1151" s="119"/>
      <c r="C1151" s="22"/>
    </row>
    <row r="1152" spans="1:3" s="1" customFormat="1" x14ac:dyDescent="0.2">
      <c r="A1152" s="3"/>
      <c r="B1152" s="119"/>
      <c r="C1152" s="22"/>
    </row>
    <row r="1153" spans="1:3" s="1" customFormat="1" x14ac:dyDescent="0.2">
      <c r="A1153" s="3"/>
      <c r="B1153" s="119"/>
      <c r="C1153" s="22"/>
    </row>
    <row r="1154" spans="1:3" s="1" customFormat="1" x14ac:dyDescent="0.2">
      <c r="A1154" s="3"/>
      <c r="B1154" s="119"/>
      <c r="C1154" s="22"/>
    </row>
    <row r="1155" spans="1:3" s="1" customFormat="1" x14ac:dyDescent="0.2">
      <c r="A1155" s="3"/>
      <c r="B1155" s="119"/>
      <c r="C1155" s="22"/>
    </row>
    <row r="1156" spans="1:3" s="1" customFormat="1" x14ac:dyDescent="0.2">
      <c r="A1156" s="150"/>
      <c r="B1156" s="150"/>
      <c r="C1156" s="150"/>
    </row>
    <row r="1157" spans="1:3" s="1" customFormat="1" x14ac:dyDescent="0.2">
      <c r="A1157" s="5"/>
      <c r="B1157" s="119"/>
      <c r="C1157" s="17"/>
    </row>
    <row r="1158" spans="1:3" s="1" customFormat="1" x14ac:dyDescent="0.2">
      <c r="A1158" s="6"/>
      <c r="B1158" s="119"/>
      <c r="C1158" s="17"/>
    </row>
    <row r="1159" spans="1:3" s="1" customFormat="1" x14ac:dyDescent="0.2">
      <c r="A1159" s="5"/>
      <c r="B1159" s="119"/>
      <c r="C1159" s="17"/>
    </row>
    <row r="1160" spans="1:3" s="1" customFormat="1" x14ac:dyDescent="0.2">
      <c r="A1160" s="153"/>
      <c r="B1160" s="119"/>
      <c r="C1160" s="132"/>
    </row>
    <row r="1161" spans="1:3" s="1" customFormat="1" x14ac:dyDescent="0.2">
      <c r="A1161" s="153"/>
      <c r="B1161" s="119"/>
      <c r="C1161" s="16"/>
    </row>
    <row r="1162" spans="1:3" s="1" customFormat="1" x14ac:dyDescent="0.2">
      <c r="A1162" s="8"/>
      <c r="B1162" s="119"/>
      <c r="C1162" s="16"/>
    </row>
    <row r="1163" spans="1:3" s="1" customFormat="1" x14ac:dyDescent="0.2">
      <c r="A1163" s="148"/>
      <c r="B1163" s="148"/>
      <c r="C1163" s="148"/>
    </row>
    <row r="1164" spans="1:3" s="1" customFormat="1" x14ac:dyDescent="0.2">
      <c r="A1164" s="3"/>
      <c r="B1164" s="119"/>
      <c r="C1164" s="22"/>
    </row>
    <row r="1165" spans="1:3" s="1" customFormat="1" x14ac:dyDescent="0.2">
      <c r="A1165" s="3"/>
      <c r="B1165" s="119"/>
      <c r="C1165" s="22"/>
    </row>
    <row r="1166" spans="1:3" s="1" customFormat="1" x14ac:dyDescent="0.2">
      <c r="A1166" s="3"/>
      <c r="B1166" s="119"/>
      <c r="C1166" s="22"/>
    </row>
    <row r="1167" spans="1:3" s="1" customFormat="1" x14ac:dyDescent="0.2">
      <c r="A1167" s="3"/>
      <c r="B1167" s="119"/>
      <c r="C1167" s="22"/>
    </row>
    <row r="1168" spans="1:3" s="1" customFormat="1" x14ac:dyDescent="0.2">
      <c r="A1168" s="150"/>
      <c r="B1168" s="150"/>
      <c r="C1168" s="150"/>
    </row>
    <row r="1169" spans="1:3" s="1" customFormat="1" x14ac:dyDescent="0.2">
      <c r="A1169" s="148"/>
      <c r="B1169" s="148"/>
      <c r="C1169" s="148"/>
    </row>
    <row r="1170" spans="1:3" s="1" customFormat="1" x14ac:dyDescent="0.2">
      <c r="A1170" s="3"/>
      <c r="B1170" s="119"/>
      <c r="C1170" s="22"/>
    </row>
    <row r="1171" spans="1:3" s="1" customFormat="1" x14ac:dyDescent="0.2">
      <c r="A1171" s="3"/>
      <c r="B1171" s="119"/>
      <c r="C1171" s="22"/>
    </row>
    <row r="1172" spans="1:3" s="1" customFormat="1" x14ac:dyDescent="0.2">
      <c r="A1172" s="3"/>
      <c r="B1172" s="119"/>
      <c r="C1172" s="22"/>
    </row>
    <row r="1173" spans="1:3" s="1" customFormat="1" x14ac:dyDescent="0.2">
      <c r="A1173" s="3"/>
      <c r="B1173" s="119"/>
      <c r="C1173" s="22"/>
    </row>
    <row r="1174" spans="1:3" s="1" customFormat="1" x14ac:dyDescent="0.2">
      <c r="A1174" s="3"/>
      <c r="B1174" s="119"/>
      <c r="C1174" s="22"/>
    </row>
    <row r="1175" spans="1:3" s="1" customFormat="1" x14ac:dyDescent="0.2">
      <c r="A1175" s="150"/>
      <c r="B1175" s="150"/>
      <c r="C1175" s="150"/>
    </row>
    <row r="1176" spans="1:3" s="1" customFormat="1" x14ac:dyDescent="0.2">
      <c r="A1176" s="35"/>
      <c r="B1176" s="120"/>
      <c r="C1176" s="22"/>
    </row>
    <row r="1177" spans="1:3" s="1" customFormat="1" x14ac:dyDescent="0.2">
      <c r="A1177" s="3"/>
      <c r="B1177" s="119"/>
      <c r="C1177" s="22"/>
    </row>
    <row r="1178" spans="1:3" s="1" customFormat="1" x14ac:dyDescent="0.2">
      <c r="A1178" s="3"/>
      <c r="B1178" s="119"/>
      <c r="C1178" s="22"/>
    </row>
    <row r="1179" spans="1:3" s="1" customFormat="1" x14ac:dyDescent="0.2">
      <c r="A1179" s="3"/>
      <c r="B1179" s="119"/>
      <c r="C1179" s="22"/>
    </row>
    <row r="1180" spans="1:3" s="1" customFormat="1" x14ac:dyDescent="0.2">
      <c r="A1180" s="3"/>
      <c r="B1180" s="119"/>
      <c r="C1180" s="22"/>
    </row>
    <row r="1181" spans="1:3" s="1" customFormat="1" x14ac:dyDescent="0.2">
      <c r="A1181" s="3"/>
      <c r="B1181" s="119"/>
      <c r="C1181" s="22"/>
    </row>
    <row r="1182" spans="1:3" s="1" customFormat="1" x14ac:dyDescent="0.2">
      <c r="A1182" s="3"/>
      <c r="B1182" s="119"/>
      <c r="C1182" s="22"/>
    </row>
    <row r="1183" spans="1:3" s="1" customFormat="1" x14ac:dyDescent="0.2">
      <c r="A1183" s="3"/>
      <c r="B1183" s="119"/>
      <c r="C1183" s="22"/>
    </row>
    <row r="1184" spans="1:3" s="1" customFormat="1" x14ac:dyDescent="0.2">
      <c r="A1184" s="3"/>
      <c r="B1184" s="119"/>
      <c r="C1184" s="22"/>
    </row>
    <row r="1185" spans="1:3" s="1" customFormat="1" x14ac:dyDescent="0.2">
      <c r="A1185" s="3"/>
      <c r="B1185" s="119"/>
      <c r="C1185" s="22"/>
    </row>
    <row r="1186" spans="1:3" s="1" customFormat="1" x14ac:dyDescent="0.2">
      <c r="A1186" s="3"/>
      <c r="B1186" s="119"/>
      <c r="C1186" s="22"/>
    </row>
    <row r="1187" spans="1:3" s="1" customFormat="1" x14ac:dyDescent="0.2">
      <c r="A1187" s="3"/>
      <c r="B1187" s="119"/>
      <c r="C1187" s="22"/>
    </row>
    <row r="1188" spans="1:3" s="1" customFormat="1" x14ac:dyDescent="0.2">
      <c r="A1188" s="3"/>
      <c r="B1188" s="119"/>
      <c r="C1188" s="22"/>
    </row>
    <row r="1189" spans="1:3" s="1" customFormat="1" x14ac:dyDescent="0.2">
      <c r="A1189" s="3"/>
      <c r="B1189" s="119"/>
      <c r="C1189" s="22"/>
    </row>
    <row r="1190" spans="1:3" s="1" customFormat="1" x14ac:dyDescent="0.2">
      <c r="A1190" s="3"/>
      <c r="B1190" s="119"/>
      <c r="C1190" s="22"/>
    </row>
    <row r="1191" spans="1:3" s="1" customFormat="1" x14ac:dyDescent="0.2">
      <c r="A1191" s="3"/>
      <c r="B1191" s="119"/>
      <c r="C1191" s="22"/>
    </row>
    <row r="1192" spans="1:3" s="1" customFormat="1" x14ac:dyDescent="0.2">
      <c r="A1192" s="3"/>
      <c r="B1192" s="119"/>
      <c r="C1192" s="22"/>
    </row>
    <row r="1193" spans="1:3" s="1" customFormat="1" x14ac:dyDescent="0.2">
      <c r="A1193" s="3"/>
      <c r="B1193" s="119"/>
      <c r="C1193" s="22"/>
    </row>
    <row r="1194" spans="1:3" s="1" customFormat="1" x14ac:dyDescent="0.2">
      <c r="A1194" s="3"/>
      <c r="B1194" s="119"/>
      <c r="C1194" s="22"/>
    </row>
    <row r="1195" spans="1:3" s="1" customFormat="1" x14ac:dyDescent="0.2">
      <c r="A1195" s="3"/>
      <c r="B1195" s="119"/>
      <c r="C1195" s="22"/>
    </row>
    <row r="1196" spans="1:3" s="1" customFormat="1" x14ac:dyDescent="0.2">
      <c r="A1196" s="3"/>
      <c r="B1196" s="119"/>
      <c r="C1196" s="22"/>
    </row>
    <row r="1197" spans="1:3" s="1" customFormat="1" x14ac:dyDescent="0.2">
      <c r="A1197" s="3"/>
      <c r="B1197" s="119"/>
      <c r="C1197" s="22"/>
    </row>
    <row r="1198" spans="1:3" s="1" customFormat="1" x14ac:dyDescent="0.2">
      <c r="A1198" s="3"/>
      <c r="B1198" s="119"/>
      <c r="C1198" s="22"/>
    </row>
    <row r="1199" spans="1:3" s="1" customFormat="1" x14ac:dyDescent="0.2">
      <c r="A1199" s="3"/>
      <c r="B1199" s="119"/>
      <c r="C1199" s="22"/>
    </row>
    <row r="1200" spans="1:3" s="1" customFormat="1" x14ac:dyDescent="0.2">
      <c r="A1200" s="3"/>
      <c r="B1200" s="119"/>
      <c r="C1200" s="22"/>
    </row>
    <row r="1201" spans="1:3" s="1" customFormat="1" x14ac:dyDescent="0.2">
      <c r="A1201" s="3"/>
      <c r="B1201" s="119"/>
      <c r="C1201" s="22"/>
    </row>
    <row r="1202" spans="1:3" s="1" customFormat="1" x14ac:dyDescent="0.2">
      <c r="A1202" s="3"/>
      <c r="B1202" s="119"/>
      <c r="C1202" s="22"/>
    </row>
    <row r="1203" spans="1:3" s="1" customFormat="1" x14ac:dyDescent="0.2">
      <c r="A1203" s="3"/>
      <c r="B1203" s="119"/>
      <c r="C1203" s="22"/>
    </row>
    <row r="1204" spans="1:3" s="1" customFormat="1" x14ac:dyDescent="0.2">
      <c r="A1204" s="3"/>
      <c r="B1204" s="119"/>
      <c r="C1204" s="22"/>
    </row>
    <row r="1205" spans="1:3" s="1" customFormat="1" x14ac:dyDescent="0.2">
      <c r="A1205" s="5"/>
      <c r="B1205" s="119"/>
      <c r="C1205" s="17"/>
    </row>
    <row r="1206" spans="1:3" s="1" customFormat="1" x14ac:dyDescent="0.2">
      <c r="A1206" s="6"/>
      <c r="B1206" s="119"/>
      <c r="C1206" s="17"/>
    </row>
    <row r="1207" spans="1:3" s="1" customFormat="1" x14ac:dyDescent="0.2">
      <c r="A1207" s="5"/>
      <c r="B1207" s="119"/>
      <c r="C1207" s="17"/>
    </row>
    <row r="1208" spans="1:3" s="1" customFormat="1" x14ac:dyDescent="0.2">
      <c r="A1208" s="6"/>
      <c r="B1208" s="119"/>
      <c r="C1208" s="17"/>
    </row>
    <row r="1209" spans="1:3" s="1" customFormat="1" x14ac:dyDescent="0.2">
      <c r="A1209" s="5"/>
      <c r="B1209" s="119"/>
      <c r="C1209" s="17"/>
    </row>
    <row r="1210" spans="1:3" s="1" customFormat="1" x14ac:dyDescent="0.2">
      <c r="A1210" s="6"/>
      <c r="B1210" s="119"/>
      <c r="C1210" s="17"/>
    </row>
    <row r="1211" spans="1:3" s="1" customFormat="1" x14ac:dyDescent="0.2">
      <c r="A1211" s="5"/>
      <c r="B1211" s="119"/>
      <c r="C1211" s="17"/>
    </row>
    <row r="1212" spans="1:3" s="1" customFormat="1" x14ac:dyDescent="0.2">
      <c r="A1212" s="6"/>
      <c r="B1212" s="119"/>
      <c r="C1212" s="17"/>
    </row>
    <row r="1213" spans="1:3" s="1" customFormat="1" x14ac:dyDescent="0.2">
      <c r="A1213" s="5"/>
      <c r="B1213" s="119"/>
      <c r="C1213" s="17"/>
    </row>
    <row r="1214" spans="1:3" s="1" customFormat="1" x14ac:dyDescent="0.2">
      <c r="A1214" s="6"/>
      <c r="B1214" s="119"/>
      <c r="C1214" s="17"/>
    </row>
    <row r="1215" spans="1:3" s="1" customFormat="1" x14ac:dyDescent="0.2">
      <c r="A1215" s="5"/>
      <c r="B1215" s="119"/>
      <c r="C1215" s="17"/>
    </row>
    <row r="1216" spans="1:3" s="1" customFormat="1" x14ac:dyDescent="0.2">
      <c r="A1216" s="6"/>
      <c r="B1216" s="119"/>
      <c r="C1216" s="17"/>
    </row>
    <row r="1217" spans="1:3" s="1" customFormat="1" x14ac:dyDescent="0.2">
      <c r="A1217" s="6"/>
      <c r="B1217" s="119"/>
      <c r="C1217" s="17"/>
    </row>
    <row r="1218" spans="1:3" s="1" customFormat="1" x14ac:dyDescent="0.2">
      <c r="A1218" s="6"/>
      <c r="B1218" s="119"/>
      <c r="C1218" s="17"/>
    </row>
    <row r="1219" spans="1:3" s="1" customFormat="1" x14ac:dyDescent="0.2">
      <c r="A1219" s="6"/>
      <c r="B1219" s="119"/>
      <c r="C1219" s="17"/>
    </row>
    <row r="1220" spans="1:3" s="1" customFormat="1" x14ac:dyDescent="0.2">
      <c r="A1220" s="6"/>
      <c r="B1220" s="119"/>
      <c r="C1220" s="17"/>
    </row>
    <row r="1221" spans="1:3" s="1" customFormat="1" x14ac:dyDescent="0.2">
      <c r="A1221" s="5"/>
      <c r="B1221" s="119"/>
      <c r="C1221" s="17"/>
    </row>
    <row r="1222" spans="1:3" s="1" customFormat="1" x14ac:dyDescent="0.2">
      <c r="A1222" s="6"/>
      <c r="B1222" s="119"/>
      <c r="C1222" s="17"/>
    </row>
    <row r="1223" spans="1:3" s="1" customFormat="1" x14ac:dyDescent="0.2">
      <c r="A1223" s="6"/>
      <c r="B1223" s="119"/>
      <c r="C1223" s="17"/>
    </row>
    <row r="1224" spans="1:3" s="1" customFormat="1" x14ac:dyDescent="0.2">
      <c r="A1224" s="5"/>
      <c r="B1224" s="119"/>
      <c r="C1224" s="17"/>
    </row>
    <row r="1225" spans="1:3" s="1" customFormat="1" x14ac:dyDescent="0.2">
      <c r="A1225" s="6"/>
      <c r="B1225" s="119"/>
      <c r="C1225" s="17"/>
    </row>
    <row r="1226" spans="1:3" s="1" customFormat="1" x14ac:dyDescent="0.2">
      <c r="A1226" s="6"/>
      <c r="B1226" s="119"/>
      <c r="C1226" s="17"/>
    </row>
    <row r="1227" spans="1:3" s="1" customFormat="1" x14ac:dyDescent="0.2">
      <c r="A1227" s="6"/>
      <c r="B1227" s="119"/>
      <c r="C1227" s="17"/>
    </row>
    <row r="1228" spans="1:3" s="1" customFormat="1" x14ac:dyDescent="0.2">
      <c r="A1228" s="6"/>
      <c r="B1228" s="119"/>
      <c r="C1228" s="17"/>
    </row>
    <row r="1229" spans="1:3" s="1" customFormat="1" x14ac:dyDescent="0.2">
      <c r="A1229" s="6"/>
      <c r="B1229" s="119"/>
      <c r="C1229" s="17"/>
    </row>
    <row r="1230" spans="1:3" s="1" customFormat="1" x14ac:dyDescent="0.2">
      <c r="A1230" s="6"/>
      <c r="B1230" s="119"/>
      <c r="C1230" s="17"/>
    </row>
    <row r="1231" spans="1:3" s="1" customFormat="1" x14ac:dyDescent="0.2">
      <c r="A1231" s="5"/>
      <c r="B1231" s="119"/>
      <c r="C1231" s="17"/>
    </row>
    <row r="1232" spans="1:3" s="1" customFormat="1" x14ac:dyDescent="0.2">
      <c r="A1232" s="6"/>
      <c r="B1232" s="119"/>
      <c r="C1232" s="17"/>
    </row>
    <row r="1233" spans="1:3" s="1" customFormat="1" x14ac:dyDescent="0.2">
      <c r="A1233" s="5"/>
      <c r="B1233" s="119"/>
      <c r="C1233" s="17"/>
    </row>
    <row r="1234" spans="1:3" s="1" customFormat="1" x14ac:dyDescent="0.2">
      <c r="A1234" s="6"/>
      <c r="B1234" s="119"/>
      <c r="C1234" s="17"/>
    </row>
    <row r="1235" spans="1:3" s="1" customFormat="1" x14ac:dyDescent="0.2">
      <c r="A1235" s="6"/>
      <c r="B1235" s="119"/>
      <c r="C1235" s="17"/>
    </row>
    <row r="1236" spans="1:3" s="1" customFormat="1" x14ac:dyDescent="0.2">
      <c r="A1236" s="6"/>
      <c r="B1236" s="119"/>
      <c r="C1236" s="17"/>
    </row>
    <row r="1237" spans="1:3" s="1" customFormat="1" x14ac:dyDescent="0.2">
      <c r="A1237" s="6"/>
      <c r="B1237" s="119"/>
      <c r="C1237" s="17"/>
    </row>
    <row r="1238" spans="1:3" s="1" customFormat="1" x14ac:dyDescent="0.2">
      <c r="A1238" s="6"/>
      <c r="B1238" s="119"/>
      <c r="C1238" s="17"/>
    </row>
    <row r="1239" spans="1:3" s="1" customFormat="1" x14ac:dyDescent="0.2">
      <c r="A1239" s="6"/>
      <c r="B1239" s="119"/>
      <c r="C1239" s="17"/>
    </row>
    <row r="1240" spans="1:3" s="1" customFormat="1" x14ac:dyDescent="0.2">
      <c r="A1240" s="6"/>
      <c r="B1240" s="119"/>
      <c r="C1240" s="17"/>
    </row>
    <row r="1241" spans="1:3" s="1" customFormat="1" x14ac:dyDescent="0.2">
      <c r="A1241" s="6"/>
      <c r="B1241" s="119"/>
      <c r="C1241" s="17"/>
    </row>
    <row r="1242" spans="1:3" s="1" customFormat="1" x14ac:dyDescent="0.2">
      <c r="A1242" s="6"/>
      <c r="B1242" s="119"/>
      <c r="C1242" s="17"/>
    </row>
    <row r="1243" spans="1:3" s="1" customFormat="1" x14ac:dyDescent="0.2">
      <c r="A1243" s="6"/>
      <c r="B1243" s="119"/>
      <c r="C1243" s="17"/>
    </row>
    <row r="1244" spans="1:3" s="1" customFormat="1" x14ac:dyDescent="0.2">
      <c r="A1244" s="6"/>
      <c r="B1244" s="119"/>
      <c r="C1244" s="17"/>
    </row>
    <row r="1245" spans="1:3" s="1" customFormat="1" x14ac:dyDescent="0.2">
      <c r="A1245" s="6"/>
      <c r="B1245" s="119"/>
      <c r="C1245" s="17"/>
    </row>
    <row r="1246" spans="1:3" s="1" customFormat="1" x14ac:dyDescent="0.2">
      <c r="A1246" s="5"/>
      <c r="B1246" s="119"/>
      <c r="C1246" s="17"/>
    </row>
    <row r="1247" spans="1:3" s="1" customFormat="1" x14ac:dyDescent="0.2">
      <c r="A1247" s="6"/>
      <c r="B1247" s="119"/>
      <c r="C1247" s="17"/>
    </row>
    <row r="1248" spans="1:3" s="1" customFormat="1" x14ac:dyDescent="0.2">
      <c r="A1248" s="5"/>
      <c r="B1248" s="119"/>
      <c r="C1248" s="17"/>
    </row>
    <row r="1249" spans="1:3" s="1" customFormat="1" x14ac:dyDescent="0.2">
      <c r="A1249" s="6"/>
      <c r="B1249" s="119"/>
      <c r="C1249" s="17"/>
    </row>
    <row r="1250" spans="1:3" s="1" customFormat="1" x14ac:dyDescent="0.2">
      <c r="A1250" s="6"/>
      <c r="B1250" s="119"/>
      <c r="C1250" s="17"/>
    </row>
    <row r="1251" spans="1:3" s="1" customFormat="1" x14ac:dyDescent="0.2">
      <c r="A1251" s="6"/>
      <c r="B1251" s="119"/>
      <c r="C1251" s="17"/>
    </row>
    <row r="1252" spans="1:3" s="1" customFormat="1" x14ac:dyDescent="0.2">
      <c r="A1252" s="6"/>
      <c r="B1252" s="119"/>
      <c r="C1252" s="17"/>
    </row>
    <row r="1253" spans="1:3" s="1" customFormat="1" x14ac:dyDescent="0.2">
      <c r="A1253" s="6"/>
      <c r="B1253" s="119"/>
      <c r="C1253" s="17"/>
    </row>
    <row r="1254" spans="1:3" s="1" customFormat="1" x14ac:dyDescent="0.2">
      <c r="A1254" s="6"/>
      <c r="B1254" s="119"/>
      <c r="C1254" s="17"/>
    </row>
    <row r="1255" spans="1:3" s="1" customFormat="1" x14ac:dyDescent="0.2">
      <c r="A1255" s="6"/>
      <c r="B1255" s="119"/>
      <c r="C1255" s="17"/>
    </row>
    <row r="1256" spans="1:3" s="1" customFormat="1" x14ac:dyDescent="0.2">
      <c r="A1256" s="6"/>
      <c r="B1256" s="119"/>
      <c r="C1256" s="17"/>
    </row>
    <row r="1257" spans="1:3" s="1" customFormat="1" x14ac:dyDescent="0.2">
      <c r="A1257" s="6"/>
      <c r="B1257" s="119"/>
      <c r="C1257" s="17"/>
    </row>
    <row r="1258" spans="1:3" s="1" customFormat="1" x14ac:dyDescent="0.2">
      <c r="A1258" s="6"/>
      <c r="B1258" s="119"/>
      <c r="C1258" s="17"/>
    </row>
    <row r="1259" spans="1:3" s="1" customFormat="1" x14ac:dyDescent="0.2">
      <c r="A1259" s="6"/>
      <c r="B1259" s="119"/>
      <c r="C1259" s="17"/>
    </row>
    <row r="1260" spans="1:3" s="1" customFormat="1" x14ac:dyDescent="0.2">
      <c r="A1260" s="5"/>
      <c r="B1260" s="119"/>
      <c r="C1260" s="17"/>
    </row>
    <row r="1261" spans="1:3" s="1" customFormat="1" x14ac:dyDescent="0.2">
      <c r="A1261" s="6"/>
      <c r="B1261" s="119"/>
      <c r="C1261" s="17"/>
    </row>
    <row r="1262" spans="1:3" s="1" customFormat="1" x14ac:dyDescent="0.2">
      <c r="A1262" s="5"/>
      <c r="B1262" s="119"/>
      <c r="C1262" s="17"/>
    </row>
    <row r="1263" spans="1:3" s="1" customFormat="1" x14ac:dyDescent="0.2">
      <c r="A1263" s="6"/>
      <c r="B1263" s="119"/>
      <c r="C1263" s="17"/>
    </row>
    <row r="1264" spans="1:3" s="1" customFormat="1" x14ac:dyDescent="0.2">
      <c r="A1264" s="5"/>
      <c r="B1264" s="119"/>
      <c r="C1264" s="17"/>
    </row>
    <row r="1265" spans="1:3" s="1" customFormat="1" x14ac:dyDescent="0.2">
      <c r="A1265" s="6"/>
      <c r="B1265" s="119"/>
      <c r="C1265" s="17"/>
    </row>
    <row r="1266" spans="1:3" s="1" customFormat="1" x14ac:dyDescent="0.2">
      <c r="A1266" s="6"/>
      <c r="B1266" s="119"/>
      <c r="C1266" s="17"/>
    </row>
    <row r="1267" spans="1:3" s="1" customFormat="1" x14ac:dyDescent="0.2">
      <c r="A1267" s="6"/>
      <c r="B1267" s="119"/>
      <c r="C1267" s="17"/>
    </row>
    <row r="1268" spans="1:3" s="1" customFormat="1" x14ac:dyDescent="0.2">
      <c r="A1268" s="6"/>
      <c r="B1268" s="119"/>
      <c r="C1268" s="17"/>
    </row>
    <row r="1269" spans="1:3" s="1" customFormat="1" x14ac:dyDescent="0.2">
      <c r="A1269" s="6"/>
      <c r="B1269" s="119"/>
      <c r="C1269" s="17"/>
    </row>
    <row r="1270" spans="1:3" s="1" customFormat="1" x14ac:dyDescent="0.2">
      <c r="A1270" s="6"/>
      <c r="B1270" s="119"/>
      <c r="C1270" s="17"/>
    </row>
    <row r="1271" spans="1:3" s="1" customFormat="1" x14ac:dyDescent="0.2">
      <c r="A1271" s="6"/>
      <c r="B1271" s="119"/>
      <c r="C1271" s="17"/>
    </row>
    <row r="1272" spans="1:3" s="1" customFormat="1" x14ac:dyDescent="0.2">
      <c r="A1272" s="5"/>
      <c r="B1272" s="119"/>
      <c r="C1272" s="17"/>
    </row>
    <row r="1273" spans="1:3" s="1" customFormat="1" x14ac:dyDescent="0.2">
      <c r="A1273" s="6"/>
      <c r="B1273" s="119"/>
      <c r="C1273" s="17"/>
    </row>
    <row r="1274" spans="1:3" s="1" customFormat="1" x14ac:dyDescent="0.2">
      <c r="A1274" s="6"/>
      <c r="B1274" s="119"/>
      <c r="C1274" s="17"/>
    </row>
    <row r="1275" spans="1:3" s="1" customFormat="1" x14ac:dyDescent="0.2">
      <c r="A1275" s="5"/>
      <c r="B1275" s="119"/>
      <c r="C1275" s="17"/>
    </row>
    <row r="1276" spans="1:3" s="1" customFormat="1" x14ac:dyDescent="0.2">
      <c r="A1276" s="6"/>
      <c r="B1276" s="119"/>
      <c r="C1276" s="17"/>
    </row>
    <row r="1277" spans="1:3" s="1" customFormat="1" x14ac:dyDescent="0.2">
      <c r="A1277" s="6"/>
      <c r="B1277" s="119"/>
      <c r="C1277" s="17"/>
    </row>
    <row r="1278" spans="1:3" s="1" customFormat="1" x14ac:dyDescent="0.2">
      <c r="A1278" s="6"/>
      <c r="B1278" s="119"/>
      <c r="C1278" s="17"/>
    </row>
    <row r="1279" spans="1:3" s="1" customFormat="1" x14ac:dyDescent="0.2">
      <c r="A1279" s="6"/>
      <c r="B1279" s="119"/>
      <c r="C1279" s="17"/>
    </row>
    <row r="1280" spans="1:3" s="1" customFormat="1" x14ac:dyDescent="0.2">
      <c r="A1280" s="6"/>
      <c r="B1280" s="119"/>
      <c r="C1280" s="17"/>
    </row>
    <row r="1281" spans="1:3" s="1" customFormat="1" x14ac:dyDescent="0.2">
      <c r="A1281" s="5"/>
      <c r="B1281" s="119"/>
      <c r="C1281" s="17"/>
    </row>
    <row r="1282" spans="1:3" s="1" customFormat="1" x14ac:dyDescent="0.2">
      <c r="A1282" s="6"/>
      <c r="B1282" s="119"/>
      <c r="C1282" s="17"/>
    </row>
    <row r="1283" spans="1:3" s="1" customFormat="1" x14ac:dyDescent="0.2">
      <c r="A1283" s="6"/>
      <c r="B1283" s="119"/>
      <c r="C1283" s="17"/>
    </row>
    <row r="1284" spans="1:3" s="1" customFormat="1" x14ac:dyDescent="0.2">
      <c r="A1284" s="6"/>
      <c r="B1284" s="119"/>
      <c r="C1284" s="17"/>
    </row>
    <row r="1285" spans="1:3" s="1" customFormat="1" x14ac:dyDescent="0.2">
      <c r="A1285" s="5"/>
      <c r="B1285" s="119"/>
      <c r="C1285" s="17"/>
    </row>
    <row r="1286" spans="1:3" s="1" customFormat="1" x14ac:dyDescent="0.2">
      <c r="A1286" s="6"/>
      <c r="B1286" s="119"/>
      <c r="C1286" s="17"/>
    </row>
    <row r="1287" spans="1:3" s="1" customFormat="1" x14ac:dyDescent="0.2">
      <c r="A1287" s="6"/>
      <c r="B1287" s="119"/>
      <c r="C1287" s="17"/>
    </row>
    <row r="1288" spans="1:3" s="1" customFormat="1" x14ac:dyDescent="0.2">
      <c r="A1288" s="5"/>
      <c r="B1288" s="119"/>
      <c r="C1288" s="17"/>
    </row>
    <row r="1289" spans="1:3" s="1" customFormat="1" x14ac:dyDescent="0.2">
      <c r="A1289" s="6"/>
      <c r="B1289" s="119"/>
      <c r="C1289" s="17"/>
    </row>
    <row r="1290" spans="1:3" s="1" customFormat="1" x14ac:dyDescent="0.2">
      <c r="A1290" s="5"/>
      <c r="B1290" s="119"/>
      <c r="C1290" s="17"/>
    </row>
    <row r="1291" spans="1:3" s="1" customFormat="1" x14ac:dyDescent="0.2">
      <c r="A1291" s="6"/>
      <c r="B1291" s="119"/>
      <c r="C1291" s="17"/>
    </row>
    <row r="1292" spans="1:3" s="1" customFormat="1" x14ac:dyDescent="0.2">
      <c r="A1292" s="6"/>
      <c r="B1292" s="119"/>
      <c r="C1292" s="17"/>
    </row>
    <row r="1293" spans="1:3" s="1" customFormat="1" x14ac:dyDescent="0.2">
      <c r="A1293" s="6"/>
      <c r="B1293" s="119"/>
      <c r="C1293" s="17"/>
    </row>
    <row r="1294" spans="1:3" s="1" customFormat="1" x14ac:dyDescent="0.2">
      <c r="A1294" s="6"/>
      <c r="B1294" s="119"/>
      <c r="C1294" s="17"/>
    </row>
    <row r="1295" spans="1:3" s="1" customFormat="1" x14ac:dyDescent="0.2">
      <c r="A1295" s="6"/>
      <c r="B1295" s="119"/>
      <c r="C1295" s="17"/>
    </row>
    <row r="1296" spans="1:3" s="1" customFormat="1" x14ac:dyDescent="0.2">
      <c r="A1296" s="6"/>
      <c r="B1296" s="119"/>
      <c r="C1296" s="17"/>
    </row>
    <row r="1297" spans="1:3" s="1" customFormat="1" x14ac:dyDescent="0.2">
      <c r="A1297" s="6"/>
      <c r="B1297" s="119"/>
      <c r="C1297" s="17"/>
    </row>
    <row r="1298" spans="1:3" s="1" customFormat="1" x14ac:dyDescent="0.2">
      <c r="A1298" s="6"/>
      <c r="B1298" s="119"/>
      <c r="C1298" s="17"/>
    </row>
    <row r="1299" spans="1:3" s="1" customFormat="1" x14ac:dyDescent="0.2">
      <c r="A1299" s="6"/>
      <c r="B1299" s="119"/>
      <c r="C1299" s="17"/>
    </row>
    <row r="1300" spans="1:3" s="1" customFormat="1" x14ac:dyDescent="0.2">
      <c r="A1300" s="5"/>
      <c r="B1300" s="119"/>
      <c r="C1300" s="17"/>
    </row>
    <row r="1301" spans="1:3" s="1" customFormat="1" x14ac:dyDescent="0.2">
      <c r="A1301" s="6"/>
      <c r="B1301" s="119"/>
      <c r="C1301" s="17"/>
    </row>
    <row r="1302" spans="1:3" s="1" customFormat="1" x14ac:dyDescent="0.2">
      <c r="A1302" s="5"/>
      <c r="B1302" s="119"/>
      <c r="C1302" s="17"/>
    </row>
    <row r="1303" spans="1:3" s="1" customFormat="1" x14ac:dyDescent="0.2">
      <c r="A1303" s="6"/>
      <c r="B1303" s="119"/>
      <c r="C1303" s="17"/>
    </row>
    <row r="1304" spans="1:3" s="1" customFormat="1" x14ac:dyDescent="0.2">
      <c r="A1304" s="5"/>
      <c r="B1304" s="119"/>
      <c r="C1304" s="17"/>
    </row>
    <row r="1305" spans="1:3" s="1" customFormat="1" x14ac:dyDescent="0.2">
      <c r="A1305" s="6"/>
      <c r="B1305" s="119"/>
      <c r="C1305" s="17"/>
    </row>
    <row r="1306" spans="1:3" s="1" customFormat="1" x14ac:dyDescent="0.2">
      <c r="A1306" s="5"/>
      <c r="B1306" s="119"/>
      <c r="C1306" s="17"/>
    </row>
    <row r="1307" spans="1:3" s="1" customFormat="1" x14ac:dyDescent="0.2">
      <c r="A1307" s="6"/>
      <c r="B1307" s="119"/>
      <c r="C1307" s="17"/>
    </row>
    <row r="1308" spans="1:3" s="1" customFormat="1" x14ac:dyDescent="0.2">
      <c r="A1308" s="6"/>
      <c r="B1308" s="119"/>
      <c r="C1308" s="17"/>
    </row>
    <row r="1309" spans="1:3" s="1" customFormat="1" x14ac:dyDescent="0.2">
      <c r="A1309" s="5"/>
      <c r="B1309" s="119"/>
      <c r="C1309" s="17"/>
    </row>
    <row r="1310" spans="1:3" s="1" customFormat="1" x14ac:dyDescent="0.2">
      <c r="A1310" s="6"/>
      <c r="B1310" s="119"/>
      <c r="C1310" s="17"/>
    </row>
    <row r="1311" spans="1:3" s="1" customFormat="1" x14ac:dyDescent="0.2">
      <c r="A1311" s="5"/>
      <c r="B1311" s="119"/>
      <c r="C1311" s="17"/>
    </row>
    <row r="1312" spans="1:3" s="1" customFormat="1" x14ac:dyDescent="0.2">
      <c r="A1312" s="6"/>
      <c r="B1312" s="119"/>
      <c r="C1312" s="17"/>
    </row>
    <row r="1313" spans="1:3" s="1" customFormat="1" x14ac:dyDescent="0.2">
      <c r="A1313" s="5"/>
      <c r="B1313" s="119"/>
      <c r="C1313" s="17"/>
    </row>
    <row r="1314" spans="1:3" s="1" customFormat="1" x14ac:dyDescent="0.2">
      <c r="A1314" s="6"/>
      <c r="B1314" s="119"/>
      <c r="C1314" s="17"/>
    </row>
    <row r="1315" spans="1:3" s="1" customFormat="1" x14ac:dyDescent="0.2">
      <c r="A1315" s="5"/>
      <c r="B1315" s="119"/>
      <c r="C1315" s="17"/>
    </row>
    <row r="1316" spans="1:3" s="1" customFormat="1" x14ac:dyDescent="0.2">
      <c r="A1316" s="6"/>
      <c r="B1316" s="119"/>
      <c r="C1316" s="17"/>
    </row>
    <row r="1317" spans="1:3" s="1" customFormat="1" x14ac:dyDescent="0.2">
      <c r="A1317" s="5"/>
      <c r="B1317" s="119"/>
      <c r="C1317" s="17"/>
    </row>
    <row r="1318" spans="1:3" s="1" customFormat="1" x14ac:dyDescent="0.2">
      <c r="A1318" s="6"/>
      <c r="B1318" s="119"/>
      <c r="C1318" s="17"/>
    </row>
    <row r="1319" spans="1:3" s="1" customFormat="1" x14ac:dyDescent="0.2">
      <c r="A1319" s="6"/>
      <c r="B1319" s="119"/>
      <c r="C1319" s="17"/>
    </row>
    <row r="1320" spans="1:3" s="1" customFormat="1" x14ac:dyDescent="0.2">
      <c r="A1320" s="6"/>
      <c r="B1320" s="119"/>
      <c r="C1320" s="17"/>
    </row>
    <row r="1321" spans="1:3" s="1" customFormat="1" x14ac:dyDescent="0.2">
      <c r="A1321" s="5"/>
      <c r="B1321" s="119"/>
      <c r="C1321" s="17"/>
    </row>
    <row r="1322" spans="1:3" s="1" customFormat="1" x14ac:dyDescent="0.2">
      <c r="A1322" s="6"/>
      <c r="B1322" s="119"/>
      <c r="C1322" s="17"/>
    </row>
    <row r="1323" spans="1:3" s="1" customFormat="1" x14ac:dyDescent="0.2">
      <c r="A1323" s="5"/>
      <c r="B1323" s="119"/>
      <c r="C1323" s="17"/>
    </row>
    <row r="1324" spans="1:3" s="1" customFormat="1" x14ac:dyDescent="0.2">
      <c r="A1324" s="6"/>
      <c r="B1324" s="119"/>
      <c r="C1324" s="17"/>
    </row>
    <row r="1325" spans="1:3" s="1" customFormat="1" x14ac:dyDescent="0.2">
      <c r="A1325" s="6"/>
      <c r="B1325" s="119"/>
      <c r="C1325" s="17"/>
    </row>
    <row r="1326" spans="1:3" s="1" customFormat="1" x14ac:dyDescent="0.2">
      <c r="A1326" s="6"/>
      <c r="B1326" s="119"/>
      <c r="C1326" s="17"/>
    </row>
    <row r="1327" spans="1:3" s="1" customFormat="1" x14ac:dyDescent="0.2">
      <c r="A1327" s="6"/>
      <c r="B1327" s="119"/>
      <c r="C1327" s="17"/>
    </row>
    <row r="1328" spans="1:3" x14ac:dyDescent="0.2">
      <c r="A1328" s="6"/>
      <c r="B1328" s="119"/>
    </row>
    <row r="1329" spans="1:3" x14ac:dyDescent="0.2">
      <c r="A1329" s="6"/>
      <c r="B1329" s="119"/>
    </row>
    <row r="1330" spans="1:3" x14ac:dyDescent="0.2">
      <c r="A1330" s="6"/>
      <c r="B1330" s="119"/>
    </row>
    <row r="1331" spans="1:3" x14ac:dyDescent="0.2">
      <c r="A1331" s="6"/>
      <c r="B1331" s="119"/>
    </row>
    <row r="1332" spans="1:3" x14ac:dyDescent="0.2">
      <c r="A1332" s="6"/>
      <c r="B1332" s="119"/>
    </row>
    <row r="1333" spans="1:3" x14ac:dyDescent="0.2">
      <c r="A1333" s="6"/>
      <c r="B1333" s="119"/>
    </row>
    <row r="1335" spans="1:3" x14ac:dyDescent="0.2">
      <c r="A1335" s="6"/>
      <c r="B1335" s="119"/>
      <c r="C1335"/>
    </row>
    <row r="1336" spans="1:3" x14ac:dyDescent="0.2">
      <c r="A1336" s="6"/>
      <c r="B1336" s="119"/>
      <c r="C1336"/>
    </row>
    <row r="1338" spans="1:3" x14ac:dyDescent="0.2">
      <c r="A1338" s="6"/>
      <c r="B1338" s="119"/>
      <c r="C1338"/>
    </row>
  </sheetData>
  <mergeCells count="51">
    <mergeCell ref="A1:C1"/>
    <mergeCell ref="A941:C941"/>
    <mergeCell ref="A1040:C1040"/>
    <mergeCell ref="A965:C965"/>
    <mergeCell ref="A603:C603"/>
    <mergeCell ref="A758:C758"/>
    <mergeCell ref="A990:C990"/>
    <mergeCell ref="A916:C916"/>
    <mergeCell ref="A521:C521"/>
    <mergeCell ref="A673:C673"/>
    <mergeCell ref="A2:C2"/>
    <mergeCell ref="A47:C47"/>
    <mergeCell ref="A127:C127"/>
    <mergeCell ref="A303:C303"/>
    <mergeCell ref="A126:C126"/>
    <mergeCell ref="A218:C218"/>
    <mergeCell ref="A1175:C1175"/>
    <mergeCell ref="A1144:C1144"/>
    <mergeCell ref="A1133:C1133"/>
    <mergeCell ref="A1145:C1145"/>
    <mergeCell ref="A1160:A1161"/>
    <mergeCell ref="A1163:C1163"/>
    <mergeCell ref="A1168:C1168"/>
    <mergeCell ref="A1156:C1156"/>
    <mergeCell ref="A369:C369"/>
    <mergeCell ref="A341:C341"/>
    <mergeCell ref="A276:C276"/>
    <mergeCell ref="A1169:C1169"/>
    <mergeCell ref="A1095:C1095"/>
    <mergeCell ref="A1127:C1127"/>
    <mergeCell ref="A1132:C1132"/>
    <mergeCell ref="A1126:C1126"/>
    <mergeCell ref="A1104:A1105"/>
    <mergeCell ref="A881:C881"/>
    <mergeCell ref="A423:C423"/>
    <mergeCell ref="A451:C451"/>
    <mergeCell ref="A823:C823"/>
    <mergeCell ref="A395:C395"/>
    <mergeCell ref="A853:C853"/>
    <mergeCell ref="A548:C548"/>
    <mergeCell ref="A246:C246"/>
    <mergeCell ref="A6:C6"/>
    <mergeCell ref="A7:C7"/>
    <mergeCell ref="A3:A4"/>
    <mergeCell ref="A192:C192"/>
    <mergeCell ref="A630:C630"/>
    <mergeCell ref="A479:C479"/>
    <mergeCell ref="A785:C785"/>
    <mergeCell ref="A702:C702"/>
    <mergeCell ref="A730:C730"/>
    <mergeCell ref="A575:C575"/>
  </mergeCells>
  <phoneticPr fontId="0" type="noConversion"/>
  <printOptions horizontalCentered="1"/>
  <pageMargins left="0.39370078740157483" right="0.11811023622047245" top="0" bottom="0" header="0" footer="0"/>
  <pageSetup paperSize="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User003</cp:lastModifiedBy>
  <cp:lastPrinted>2026-01-30T08:33:09Z</cp:lastPrinted>
  <dcterms:created xsi:type="dcterms:W3CDTF">2019-08-01T12:10:24Z</dcterms:created>
  <dcterms:modified xsi:type="dcterms:W3CDTF">2026-08-03T12:44:46Z</dcterms:modified>
</cp:coreProperties>
</file>